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2720"/>
  </bookViews>
  <sheets>
    <sheet name="Rekapitulace stavby" sheetId="1" r:id="rId1"/>
    <sheet name="ZRN - KOMUNIKACE" sheetId="2" r:id="rId2"/>
    <sheet name="VON - VEDLEJŠÍ A OSTATNÍ ..." sheetId="3" r:id="rId3"/>
  </sheets>
  <definedNames>
    <definedName name="_xlnm._FilterDatabase" localSheetId="2" hidden="1">'VON - VEDLEJŠÍ A OSTATNÍ ...'!$C$82:$K$97</definedName>
    <definedName name="_xlnm._FilterDatabase" localSheetId="1" hidden="1">'ZRN - KOMUNIKACE'!$C$85:$K$167</definedName>
    <definedName name="_xlnm.Print_Titles" localSheetId="0">'Rekapitulace stavby'!$52:$52</definedName>
    <definedName name="_xlnm.Print_Titles" localSheetId="2">'VON - VEDLEJŠÍ A OSTATNÍ ...'!$82:$82</definedName>
    <definedName name="_xlnm.Print_Titles" localSheetId="1">'ZRN - KOMUNIKACE'!$85:$85</definedName>
    <definedName name="_xlnm.Print_Area" localSheetId="0">'Rekapitulace stavby'!$D$4:$AO$36,'Rekapitulace stavby'!$C$42:$AQ$57</definedName>
    <definedName name="_xlnm.Print_Area" localSheetId="2">'VON - VEDLEJŠÍ A OSTATNÍ ...'!$C$4:$J$39,'VON - VEDLEJŠÍ A OSTATNÍ ...'!$C$70:$K$97</definedName>
    <definedName name="_xlnm.Print_Area" localSheetId="1">'ZRN - KOMUNIKACE'!$C$4:$J$39,'ZRN - KOMUNIKACE'!$C$73:$K$167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95" i="3"/>
  <c r="BH95" i="3"/>
  <c r="BG95" i="3"/>
  <c r="BF95" i="3"/>
  <c r="T95" i="3"/>
  <c r="T94" i="3"/>
  <c r="R95" i="3"/>
  <c r="R94" i="3" s="1"/>
  <c r="P95" i="3"/>
  <c r="P94" i="3"/>
  <c r="BK95" i="3"/>
  <c r="BK94" i="3" s="1"/>
  <c r="J94" i="3" s="1"/>
  <c r="J63" i="3" s="1"/>
  <c r="J95" i="3"/>
  <c r="BE95" i="3"/>
  <c r="BI93" i="3"/>
  <c r="BH93" i="3"/>
  <c r="BG93" i="3"/>
  <c r="BF93" i="3"/>
  <c r="T93" i="3"/>
  <c r="T92" i="3"/>
  <c r="R93" i="3"/>
  <c r="R92" i="3" s="1"/>
  <c r="P93" i="3"/>
  <c r="P92" i="3"/>
  <c r="BK93" i="3"/>
  <c r="BK92" i="3" s="1"/>
  <c r="J92" i="3" s="1"/>
  <c r="J62" i="3" s="1"/>
  <c r="J93" i="3"/>
  <c r="BE93" i="3"/>
  <c r="BI90" i="3"/>
  <c r="BH90" i="3"/>
  <c r="BG90" i="3"/>
  <c r="BF90" i="3"/>
  <c r="T90" i="3"/>
  <c r="R90" i="3"/>
  <c r="P90" i="3"/>
  <c r="BK90" i="3"/>
  <c r="J90" i="3"/>
  <c r="BE90" i="3"/>
  <c r="BI88" i="3"/>
  <c r="F37" i="3" s="1"/>
  <c r="BD56" i="1" s="1"/>
  <c r="BH88" i="3"/>
  <c r="BG88" i="3"/>
  <c r="BF88" i="3"/>
  <c r="T88" i="3"/>
  <c r="R88" i="3"/>
  <c r="P88" i="3"/>
  <c r="BK88" i="3"/>
  <c r="J88" i="3"/>
  <c r="BE88" i="3" s="1"/>
  <c r="BI86" i="3"/>
  <c r="BH86" i="3"/>
  <c r="F36" i="3" s="1"/>
  <c r="BC56" i="1" s="1"/>
  <c r="BC54" i="1" s="1"/>
  <c r="BG86" i="3"/>
  <c r="F35" i="3" s="1"/>
  <c r="BB56" i="1" s="1"/>
  <c r="BF86" i="3"/>
  <c r="F34" i="3" s="1"/>
  <c r="BA56" i="1" s="1"/>
  <c r="J34" i="3"/>
  <c r="AW56" i="1" s="1"/>
  <c r="T86" i="3"/>
  <c r="T85" i="3" s="1"/>
  <c r="T84" i="3" s="1"/>
  <c r="T83" i="3" s="1"/>
  <c r="R86" i="3"/>
  <c r="R85" i="3" s="1"/>
  <c r="R84" i="3" s="1"/>
  <c r="R83" i="3" s="1"/>
  <c r="P86" i="3"/>
  <c r="P85" i="3" s="1"/>
  <c r="P84" i="3" s="1"/>
  <c r="P83" i="3" s="1"/>
  <c r="AU56" i="1" s="1"/>
  <c r="BK86" i="3"/>
  <c r="BK85" i="3" s="1"/>
  <c r="J86" i="3"/>
  <c r="BE86" i="3"/>
  <c r="J33" i="3" s="1"/>
  <c r="AV56" i="1" s="1"/>
  <c r="AT56" i="1" s="1"/>
  <c r="J80" i="3"/>
  <c r="J79" i="3"/>
  <c r="F79" i="3"/>
  <c r="F77" i="3"/>
  <c r="E75" i="3"/>
  <c r="J55" i="3"/>
  <c r="J54" i="3"/>
  <c r="F54" i="3"/>
  <c r="F52" i="3"/>
  <c r="E50" i="3"/>
  <c r="J18" i="3"/>
  <c r="E18" i="3"/>
  <c r="F80" i="3"/>
  <c r="F55" i="3"/>
  <c r="J17" i="3"/>
  <c r="J12" i="3"/>
  <c r="J77" i="3"/>
  <c r="J52" i="3"/>
  <c r="E7" i="3"/>
  <c r="E73" i="3"/>
  <c r="E48" i="3"/>
  <c r="J37" i="2"/>
  <c r="J36" i="2"/>
  <c r="AY55" i="1"/>
  <c r="J35" i="2"/>
  <c r="AX55" i="1" s="1"/>
  <c r="BI167" i="2"/>
  <c r="BH167" i="2"/>
  <c r="BG167" i="2"/>
  <c r="BF167" i="2"/>
  <c r="T167" i="2"/>
  <c r="T166" i="2"/>
  <c r="R167" i="2"/>
  <c r="R166" i="2" s="1"/>
  <c r="P167" i="2"/>
  <c r="P166" i="2"/>
  <c r="BK167" i="2"/>
  <c r="BK166" i="2" s="1"/>
  <c r="J166" i="2" s="1"/>
  <c r="J66" i="2" s="1"/>
  <c r="J167" i="2"/>
  <c r="BE167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P151" i="2" s="1"/>
  <c r="BK156" i="2"/>
  <c r="J156" i="2"/>
  <c r="BE156" i="2"/>
  <c r="BI154" i="2"/>
  <c r="BH154" i="2"/>
  <c r="BG154" i="2"/>
  <c r="BF154" i="2"/>
  <c r="T154" i="2"/>
  <c r="T151" i="2" s="1"/>
  <c r="R154" i="2"/>
  <c r="P154" i="2"/>
  <c r="BK154" i="2"/>
  <c r="J154" i="2"/>
  <c r="BE154" i="2" s="1"/>
  <c r="BI152" i="2"/>
  <c r="BH152" i="2"/>
  <c r="BG152" i="2"/>
  <c r="BF152" i="2"/>
  <c r="T152" i="2"/>
  <c r="R152" i="2"/>
  <c r="R151" i="2" s="1"/>
  <c r="P152" i="2"/>
  <c r="BK152" i="2"/>
  <c r="BK151" i="2" s="1"/>
  <c r="J151" i="2" s="1"/>
  <c r="J65" i="2" s="1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R137" i="2" s="1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BK137" i="2" s="1"/>
  <c r="J137" i="2" s="1"/>
  <c r="J64" i="2" s="1"/>
  <c r="J142" i="2"/>
  <c r="BE142" i="2"/>
  <c r="BI138" i="2"/>
  <c r="BH138" i="2"/>
  <c r="BG138" i="2"/>
  <c r="BF138" i="2"/>
  <c r="T138" i="2"/>
  <c r="T137" i="2" s="1"/>
  <c r="R138" i="2"/>
  <c r="P138" i="2"/>
  <c r="P137" i="2" s="1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P132" i="2" s="1"/>
  <c r="BK135" i="2"/>
  <c r="J135" i="2"/>
  <c r="BE135" i="2"/>
  <c r="BI134" i="2"/>
  <c r="BH134" i="2"/>
  <c r="BG134" i="2"/>
  <c r="BF134" i="2"/>
  <c r="T134" i="2"/>
  <c r="T132" i="2" s="1"/>
  <c r="R134" i="2"/>
  <c r="P134" i="2"/>
  <c r="BK134" i="2"/>
  <c r="J134" i="2"/>
  <c r="BE134" i="2" s="1"/>
  <c r="BI133" i="2"/>
  <c r="BH133" i="2"/>
  <c r="BG133" i="2"/>
  <c r="BF133" i="2"/>
  <c r="T133" i="2"/>
  <c r="R133" i="2"/>
  <c r="R132" i="2" s="1"/>
  <c r="P133" i="2"/>
  <c r="BK133" i="2"/>
  <c r="BK132" i="2" s="1"/>
  <c r="J132" i="2" s="1"/>
  <c r="J63" i="2" s="1"/>
  <c r="J133" i="2"/>
  <c r="BE133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R117" i="2" s="1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BK117" i="2" s="1"/>
  <c r="J117" i="2" s="1"/>
  <c r="J62" i="2" s="1"/>
  <c r="J121" i="2"/>
  <c r="BE121" i="2"/>
  <c r="BI118" i="2"/>
  <c r="BH118" i="2"/>
  <c r="BG118" i="2"/>
  <c r="BF118" i="2"/>
  <c r="T118" i="2"/>
  <c r="T117" i="2" s="1"/>
  <c r="R118" i="2"/>
  <c r="P118" i="2"/>
  <c r="P117" i="2" s="1"/>
  <c r="BK118" i="2"/>
  <c r="J118" i="2"/>
  <c r="BE118" i="2" s="1"/>
  <c r="BI115" i="2"/>
  <c r="BH115" i="2"/>
  <c r="BG115" i="2"/>
  <c r="BF115" i="2"/>
  <c r="T115" i="2"/>
  <c r="R115" i="2"/>
  <c r="P115" i="2"/>
  <c r="BK115" i="2"/>
  <c r="J115" i="2"/>
  <c r="BE115" i="2" s="1"/>
  <c r="BI111" i="2"/>
  <c r="BH111" i="2"/>
  <c r="BG111" i="2"/>
  <c r="BF111" i="2"/>
  <c r="T111" i="2"/>
  <c r="R111" i="2"/>
  <c r="P111" i="2"/>
  <c r="BK111" i="2"/>
  <c r="J111" i="2"/>
  <c r="BE111" i="2"/>
  <c r="BI108" i="2"/>
  <c r="BH108" i="2"/>
  <c r="BG108" i="2"/>
  <c r="BF108" i="2"/>
  <c r="T108" i="2"/>
  <c r="R108" i="2"/>
  <c r="P108" i="2"/>
  <c r="BK108" i="2"/>
  <c r="J108" i="2"/>
  <c r="BE108" i="2" s="1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 s="1"/>
  <c r="BI101" i="2"/>
  <c r="BH101" i="2"/>
  <c r="BG101" i="2"/>
  <c r="BF101" i="2"/>
  <c r="T101" i="2"/>
  <c r="R101" i="2"/>
  <c r="P101" i="2"/>
  <c r="BK101" i="2"/>
  <c r="J101" i="2"/>
  <c r="BE101" i="2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T88" i="2" s="1"/>
  <c r="T87" i="2" s="1"/>
  <c r="T86" i="2" s="1"/>
  <c r="R93" i="2"/>
  <c r="R88" i="2" s="1"/>
  <c r="P93" i="2"/>
  <c r="BK93" i="2"/>
  <c r="J93" i="2"/>
  <c r="BE93" i="2"/>
  <c r="BI91" i="2"/>
  <c r="BH91" i="2"/>
  <c r="BG91" i="2"/>
  <c r="F35" i="2" s="1"/>
  <c r="BB55" i="1" s="1"/>
  <c r="BB54" i="1" s="1"/>
  <c r="BF91" i="2"/>
  <c r="T91" i="2"/>
  <c r="R91" i="2"/>
  <c r="P91" i="2"/>
  <c r="P88" i="2" s="1"/>
  <c r="P87" i="2" s="1"/>
  <c r="P86" i="2" s="1"/>
  <c r="AU55" i="1" s="1"/>
  <c r="AU54" i="1" s="1"/>
  <c r="BK91" i="2"/>
  <c r="J91" i="2"/>
  <c r="BE91" i="2"/>
  <c r="BI89" i="2"/>
  <c r="F37" i="2"/>
  <c r="BD55" i="1" s="1"/>
  <c r="BD54" i="1" s="1"/>
  <c r="W33" i="1" s="1"/>
  <c r="BH89" i="2"/>
  <c r="F36" i="2"/>
  <c r="BC55" i="1"/>
  <c r="BG89" i="2"/>
  <c r="BF89" i="2"/>
  <c r="J34" i="2" s="1"/>
  <c r="AW55" i="1" s="1"/>
  <c r="T89" i="2"/>
  <c r="R89" i="2"/>
  <c r="P89" i="2"/>
  <c r="BK89" i="2"/>
  <c r="BK88" i="2"/>
  <c r="J88" i="2"/>
  <c r="J61" i="2" s="1"/>
  <c r="J89" i="2"/>
  <c r="BE89" i="2" s="1"/>
  <c r="J83" i="2"/>
  <c r="J82" i="2"/>
  <c r="F80" i="2"/>
  <c r="E78" i="2"/>
  <c r="J55" i="2"/>
  <c r="J54" i="2"/>
  <c r="F52" i="2"/>
  <c r="E50" i="2"/>
  <c r="J18" i="2"/>
  <c r="E18" i="2"/>
  <c r="F83" i="2"/>
  <c r="F55" i="2"/>
  <c r="J17" i="2"/>
  <c r="J15" i="2"/>
  <c r="E15" i="2"/>
  <c r="F54" i="2" s="1"/>
  <c r="F82" i="2"/>
  <c r="J14" i="2"/>
  <c r="J12" i="2"/>
  <c r="J52" i="2" s="1"/>
  <c r="J80" i="2"/>
  <c r="E7" i="2"/>
  <c r="E76" i="2"/>
  <c r="E48" i="2"/>
  <c r="AS54" i="1"/>
  <c r="L50" i="1"/>
  <c r="AM50" i="1"/>
  <c r="AM49" i="1"/>
  <c r="L49" i="1"/>
  <c r="AM47" i="1"/>
  <c r="L47" i="1"/>
  <c r="L45" i="1"/>
  <c r="L44" i="1"/>
  <c r="W31" i="1" l="1"/>
  <c r="AX54" i="1"/>
  <c r="BK87" i="2"/>
  <c r="AY54" i="1"/>
  <c r="W32" i="1"/>
  <c r="J85" i="3"/>
  <c r="J61" i="3" s="1"/>
  <c r="BK84" i="3"/>
  <c r="F33" i="2"/>
  <c r="AZ55" i="1" s="1"/>
  <c r="J33" i="2"/>
  <c r="AV55" i="1" s="1"/>
  <c r="AT55" i="1" s="1"/>
  <c r="R87" i="2"/>
  <c r="R86" i="2" s="1"/>
  <c r="F33" i="3"/>
  <c r="AZ56" i="1" s="1"/>
  <c r="F34" i="2"/>
  <c r="BA55" i="1" s="1"/>
  <c r="BA54" i="1" s="1"/>
  <c r="AZ54" i="1" l="1"/>
  <c r="J87" i="2"/>
  <c r="J60" i="2" s="1"/>
  <c r="BK86" i="2"/>
  <c r="J86" i="2" s="1"/>
  <c r="AW54" i="1"/>
  <c r="AK30" i="1" s="1"/>
  <c r="W30" i="1"/>
  <c r="J84" i="3"/>
  <c r="J60" i="3" s="1"/>
  <c r="BK83" i="3"/>
  <c r="J83" i="3" s="1"/>
  <c r="J30" i="3" l="1"/>
  <c r="J59" i="3"/>
  <c r="J59" i="2"/>
  <c r="J30" i="2"/>
  <c r="W29" i="1"/>
  <c r="AV54" i="1"/>
  <c r="J39" i="3" l="1"/>
  <c r="AG56" i="1"/>
  <c r="AN56" i="1" s="1"/>
  <c r="J39" i="2"/>
  <c r="AG55" i="1"/>
  <c r="AK29" i="1"/>
  <c r="AT54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<sst xmlns="http://schemas.openxmlformats.org/spreadsheetml/2006/main" count="1403" uniqueCount="341">
  <si>
    <t>Export Komplet</t>
  </si>
  <si>
    <t/>
  </si>
  <si>
    <t>2.0</t>
  </si>
  <si>
    <t>False</t>
  </si>
  <si>
    <t>{a9a8ef69-bea6-42ed-a894-c5d187b2fad5}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</si>
  <si>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</si>
  <si>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</si>
  <si>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</si>
  <si>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</si>
  <si>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</si>
  <si>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</si>
  <si>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</si>
  <si>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</si>
  <si>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</si>
  <si>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19-06-13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</si>
  <si>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</si>
  <si>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</si>
  <si>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TOMÁŠE ZE ŠTÍTNÉHO</t>
  </si>
  <si>
    <t>KSO:</t>
  </si>
  <si>
    <t>CC-CZ:</t>
  </si>
  <si>
    <t>Místo:</t>
  </si>
  <si>
    <t>CHOMUTOV</t>
  </si>
  <si>
    <t>Datum:</t>
  </si>
  <si>
    <t>13. 6. 2019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</si>
  <si>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</si>
  <si>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</si>
  <si>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</si>
  <si>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</si>
  <si>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</si>
  <si>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</si>
  <si>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</si>
  <si>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</si>
  <si>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</si>
  <si>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PLHÁK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</si>
  <si>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</si>
  <si>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</si>
  <si>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</si>
  <si>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</si>
  <si>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</si>
  <si>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</si>
  <si>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</si>
  <si>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</si>
  <si>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</si>
  <si>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</si>
  <si>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</si>
  <si>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</si>
  <si>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</si>
  <si>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</si>
  <si>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</si>
  <si>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</si>
  <si>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</si>
  <si>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</si>
  <si>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</si>
  <si>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</si>
  <si>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</si>
  <si>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</si>
  <si>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</si>
  <si>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</si>
  <si>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</si>
  <si>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</si>
  <si>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</si>
  <si>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</si>
  <si>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</si>
  <si>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</si>
  <si>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</si>
  <si>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</si>
  <si>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</si>
  <si>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</si>
  <si>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</si>
  <si>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</si>
  <si>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</si>
  <si>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</si>
  <si>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</si>
  <si>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</si>
  <si>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</si>
  <si>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KOMUNIKACE</t>
  </si>
  <si>
    <t>ING</t>
  </si>
  <si>
    <t>1</t>
  </si>
  <si>
    <t>{4b6d4cf6-da67-41b5-9e18-099eb74ae0db}</t>
  </si>
  <si>
    <t>2</t>
  </si>
  <si>
    <t>VON</t>
  </si>
  <si>
    <t>VEDLEJŠÍ A OSTATNÍ NÁKLADY</t>
  </si>
  <si>
    <t>{543579f8-38aa-4152-aa1c-6593512f7975}</t>
  </si>
  <si>
    <t>KCE450MMA</t>
  </si>
  <si>
    <t>KCE ACO11</t>
  </si>
  <si>
    <t>m2</t>
  </si>
  <si>
    <t>3094</t>
  </si>
  <si>
    <t>3</t>
  </si>
  <si>
    <t>ODKOP</t>
  </si>
  <si>
    <t>464,1</t>
  </si>
  <si>
    <t>KRYCÍ LIST SOUPISU PRACÍ</t>
  </si>
  <si>
    <t>Objekt:</t>
  </si>
  <si>
    <t>ZRN - KOMUNIKACE</t>
  </si>
  <si>
    <t>NE2D PROJEKT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</si>
  <si>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</si>
  <si>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</si>
  <si>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</si>
  <si>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</si>
  <si>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</si>
  <si>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</si>
  <si>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</si>
  <si>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</si>
  <si>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</si>
  <si>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</si>
  <si>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</si>
  <si>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</si>
  <si>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</si>
  <si>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</si>
  <si>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</si>
  <si>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</si>
  <si>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</si>
  <si>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</si>
  <si>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</si>
  <si>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</si>
  <si>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</si>
  <si>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</si>
  <si>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</si>
  <si>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</si>
  <si>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</si>
  <si>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</si>
  <si>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</si>
  <si>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</si>
  <si>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</si>
  <si>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</si>
  <si>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</si>
  <si>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podkladu z kameniva drceného tl 200 mm strojně pl přes 200 m2</t>
  </si>
  <si>
    <t>CS ÚRS 2019 01</t>
  </si>
  <si>
    <t>4</t>
  </si>
  <si>
    <t>2146001427</t>
  </si>
  <si>
    <t>VV</t>
  </si>
  <si>
    <t>113107230</t>
  </si>
  <si>
    <t>Odstranění podkladu z betonu prostého tl 100 mm strojně pl přes 200 m2</t>
  </si>
  <si>
    <t>-1553241237</t>
  </si>
  <si>
    <t>113107243</t>
  </si>
  <si>
    <t>Odstranění podkladu živičného tl 150 mm strojně pl přes 200 m2</t>
  </si>
  <si>
    <t>968827085</t>
  </si>
  <si>
    <t>122302202</t>
  </si>
  <si>
    <t>Odkopávky a prokopávky nezapažené pro silnice objemu do 1000 m3 v hornině tř. 4</t>
  </si>
  <si>
    <t>m3</t>
  </si>
  <si>
    <t>-1419795298</t>
  </si>
  <si>
    <t>KCE450MMA*0,15</t>
  </si>
  <si>
    <t>5</t>
  </si>
  <si>
    <t>122302209</t>
  </si>
  <si>
    <t>Příplatek k odkopávkám a prokopávkám pro silnice v hornině tř. 4 za lepivost</t>
  </si>
  <si>
    <t>1088007623</t>
  </si>
  <si>
    <t>P</t>
  </si>
  <si>
    <t>Poznámka k položce:_x000D_
0,5</t>
  </si>
  <si>
    <t>464,1*0,5 'Přepočtené koeficientem množství</t>
  </si>
  <si>
    <t>6</t>
  </si>
  <si>
    <t>130001101</t>
  </si>
  <si>
    <t>Příplatek za ztížení vykopávky v blízkosti podzemního vedení</t>
  </si>
  <si>
    <t>-1075097782</t>
  </si>
  <si>
    <t>Poznámka k položce:_x000D_
25%</t>
  </si>
  <si>
    <t>464,1*0,25 'Přepočtené koeficientem množství</t>
  </si>
  <si>
    <t>7</t>
  </si>
  <si>
    <t>130901122</t>
  </si>
  <si>
    <t>Bourání kcí v hloubených vykopávkách ze zdiva z betonu prokládaného kamenem ručně</t>
  </si>
  <si>
    <t>-1231428145</t>
  </si>
  <si>
    <t>8</t>
  </si>
  <si>
    <t>162701105</t>
  </si>
  <si>
    <t>Vodorovné přemístění do 10000 m výkopku/sypaniny z horniny tř. 1 až 4</t>
  </si>
  <si>
    <t>-342116300</t>
  </si>
  <si>
    <t>9</t>
  </si>
  <si>
    <t>162701109</t>
  </si>
  <si>
    <t>Příplatek k vodorovnému přemístění výkopku/sypaniny z horniny tř. 1 až 4 ZKD 1000 m přes 10000 m</t>
  </si>
  <si>
    <t>-146940093</t>
  </si>
  <si>
    <t>Poznámka k položce:_x000D_
5</t>
  </si>
  <si>
    <t>464,1*5 'Přepočtené koeficientem množství</t>
  </si>
  <si>
    <t>10</t>
  </si>
  <si>
    <t>171201211</t>
  </si>
  <si>
    <t>Poplatek za uložení odpadu ze sypaniny na skládce (skládkovné)</t>
  </si>
  <si>
    <t>t</t>
  </si>
  <si>
    <t>-937798604</t>
  </si>
  <si>
    <t>Poznámka k položce:_x000D_
1,75</t>
  </si>
  <si>
    <t>464,1*1,75 'Přepočtené koeficientem množství</t>
  </si>
  <si>
    <t>11</t>
  </si>
  <si>
    <t>181951102</t>
  </si>
  <si>
    <t>Úprava pláně v hornině tř. 1 až 4 se zhutněním</t>
  </si>
  <si>
    <t>1879734375</t>
  </si>
  <si>
    <t>Komunikace</t>
  </si>
  <si>
    <t>12</t>
  </si>
  <si>
    <t>564851111</t>
  </si>
  <si>
    <t>Podklad ze štěrkodrtě ŠD tl 150 mm</t>
  </si>
  <si>
    <t>243278547</t>
  </si>
  <si>
    <t>aktivní zóna ŠD fr. 63-125</t>
  </si>
  <si>
    <t>13</t>
  </si>
  <si>
    <t>564861111</t>
  </si>
  <si>
    <t>Podklad ze štěrkodrtě ŠD tl 200 mm</t>
  </si>
  <si>
    <t>1770259000</t>
  </si>
  <si>
    <t>14</t>
  </si>
  <si>
    <t>565155111</t>
  </si>
  <si>
    <t>Asfaltový beton vrstva podkladní ACP 16 (obalované kamenivo OKS) tl 70 mm š do 3 m</t>
  </si>
  <si>
    <t>192796670</t>
  </si>
  <si>
    <t>oceň ACp16+</t>
  </si>
  <si>
    <t>567122113</t>
  </si>
  <si>
    <t>Podklad ze směsi stmelené cementem SC C 8/10 (KSC I) tl 140 mm</t>
  </si>
  <si>
    <t>-1845576206</t>
  </si>
  <si>
    <t>16</t>
  </si>
  <si>
    <t>573211111</t>
  </si>
  <si>
    <t>Postřik živičný spojovací z asfaltu v množství do 0,70 kg/m2</t>
  </si>
  <si>
    <t>183261317</t>
  </si>
  <si>
    <t>17</t>
  </si>
  <si>
    <t>577134111</t>
  </si>
  <si>
    <t>Asfaltový beton vrstva obrusná ACO 11 (ABS) tř. I tl 40 mm š do 3 m z nemodifikovaného asfaltu</t>
  </si>
  <si>
    <t>181271757</t>
  </si>
  <si>
    <t>Trubní vedení</t>
  </si>
  <si>
    <t>18</t>
  </si>
  <si>
    <t>871315211</t>
  </si>
  <si>
    <t>Kanalizační potrubí z tvrdého PVC-systém KG tuhost třídy SN4 DN150</t>
  </si>
  <si>
    <t>m</t>
  </si>
  <si>
    <t>-764070921</t>
  </si>
  <si>
    <t>19</t>
  </si>
  <si>
    <t>895941111.1</t>
  </si>
  <si>
    <t>Zřízení vpusti kanalizační uliční z betonových dílců typ UV-50 normální</t>
  </si>
  <si>
    <t>kus</t>
  </si>
  <si>
    <t>-1979070276</t>
  </si>
  <si>
    <t>20</t>
  </si>
  <si>
    <t>M</t>
  </si>
  <si>
    <t>59221645</t>
  </si>
  <si>
    <t>komplet vpusťový základní (pero,drážka)betonový 400/450x500x1000mm</t>
  </si>
  <si>
    <t>-1879536814</t>
  </si>
  <si>
    <t>899231111</t>
  </si>
  <si>
    <t>Výšková úprava uličního vstupu nebo vpusti do 200 mm zvýšením mříže</t>
  </si>
  <si>
    <t>945136787</t>
  </si>
  <si>
    <t>Ostatní konstrukce a práce-bourání</t>
  </si>
  <si>
    <t>22</t>
  </si>
  <si>
    <t>915211111</t>
  </si>
  <si>
    <t>Vodorovné dopravní značení bílým plastem dělící čáry souvislé šířky 125 mm</t>
  </si>
  <si>
    <t>-1300946579</t>
  </si>
  <si>
    <t>482</t>
  </si>
  <si>
    <t>12*2,5*2</t>
  </si>
  <si>
    <t>Součet</t>
  </si>
  <si>
    <t>23</t>
  </si>
  <si>
    <t>915211121</t>
  </si>
  <si>
    <t>Vodorovné dopravní značení bílým plastem dělící čáry přerušované šířky 125 mm</t>
  </si>
  <si>
    <t>835635507</t>
  </si>
  <si>
    <t>24</t>
  </si>
  <si>
    <t>915221121</t>
  </si>
  <si>
    <t>Vodorovné dopravní značení vodící čáry přerušované š 250 mm bílý plast</t>
  </si>
  <si>
    <t>-1262578722</t>
  </si>
  <si>
    <t>25</t>
  </si>
  <si>
    <t>915321111</t>
  </si>
  <si>
    <t>Předformátované vodorovné dopravní značení přechod pro chodce</t>
  </si>
  <si>
    <t>-1372028152</t>
  </si>
  <si>
    <t>26</t>
  </si>
  <si>
    <t>915351111</t>
  </si>
  <si>
    <t>Předformátované vodorovné dopravní značení číslice nebo písmeno délky do 1 m</t>
  </si>
  <si>
    <t>-724938722</t>
  </si>
  <si>
    <t>6*2</t>
  </si>
  <si>
    <t>27</t>
  </si>
  <si>
    <t>915611111</t>
  </si>
  <si>
    <t>Předznačení vodorovného liniového značení</t>
  </si>
  <si>
    <t>232005607</t>
  </si>
  <si>
    <t>542+306+230</t>
  </si>
  <si>
    <t>28</t>
  </si>
  <si>
    <t>915621111</t>
  </si>
  <si>
    <t>Předznačení vodorovného plošného značení</t>
  </si>
  <si>
    <t>-1527847925</t>
  </si>
  <si>
    <t>29</t>
  </si>
  <si>
    <t>919735112</t>
  </si>
  <si>
    <t>Řezání stávajícího živičného krytu hl do 100 mm</t>
  </si>
  <si>
    <t>2028827459</t>
  </si>
  <si>
    <t>997</t>
  </si>
  <si>
    <t>Přesun sutě</t>
  </si>
  <si>
    <t>30</t>
  </si>
  <si>
    <t>997221551</t>
  </si>
  <si>
    <t>Vodorovná doprava suti ze sypkých materiálů do 1 km</t>
  </si>
  <si>
    <t>-394986027</t>
  </si>
  <si>
    <t>2617,524*0,35 'Přepočtené koeficientem množství</t>
  </si>
  <si>
    <t>31</t>
  </si>
  <si>
    <t>997221559</t>
  </si>
  <si>
    <t>Příplatek ZKD 1 km u vodorovné dopravy suti ze sypkých materiálů</t>
  </si>
  <si>
    <t>1712932556</t>
  </si>
  <si>
    <t>2617,524*3,5 'Přepočtené koeficientem množství</t>
  </si>
  <si>
    <t>32</t>
  </si>
  <si>
    <t>997221561</t>
  </si>
  <si>
    <t>Vodorovná doprava suti z kusových materiálů do 1 km</t>
  </si>
  <si>
    <t>-1274762986</t>
  </si>
  <si>
    <t>2617,524*0,65 'Přepočtené koeficientem množství</t>
  </si>
  <si>
    <t>33</t>
  </si>
  <si>
    <t>997221569</t>
  </si>
  <si>
    <t>Příplatek ZKD 1 km u vodorovné dopravy suti z kusových materiálů</t>
  </si>
  <si>
    <t>1929056528</t>
  </si>
  <si>
    <t>2617,524*6,5 'Přepočtené koeficientem množství</t>
  </si>
  <si>
    <t>34</t>
  </si>
  <si>
    <t>997221815</t>
  </si>
  <si>
    <t>Poplatek za uložení betonového odpadu na skládce (skládkovné)</t>
  </si>
  <si>
    <t>-410844648</t>
  </si>
  <si>
    <t>2617,524*0,3 'Přepočtené koeficientem množství</t>
  </si>
  <si>
    <t>35</t>
  </si>
  <si>
    <t>997221845</t>
  </si>
  <si>
    <t>Poplatek za uložení odpadu z asfaltových povrchů na skládce (skládkovné)</t>
  </si>
  <si>
    <t>-716583447</t>
  </si>
  <si>
    <t>36</t>
  </si>
  <si>
    <t>997221855</t>
  </si>
  <si>
    <t>Poplatek za uložení na skládce (skládkovné) zeminy a kameniva kód odpadu 170 504</t>
  </si>
  <si>
    <t>1784029712</t>
  </si>
  <si>
    <t>998</t>
  </si>
  <si>
    <t>Přesun hmot</t>
  </si>
  <si>
    <t>37</t>
  </si>
  <si>
    <t>998225111</t>
  </si>
  <si>
    <t>Přesun hmot pro pozemní komunikace s krytem z kamene, monolitickým betonovým nebo živičným</t>
  </si>
  <si>
    <t>990885046</t>
  </si>
  <si>
    <t>VON - VEDLEJŠÍ A OSTATNÍ NÁKLADY</t>
  </si>
  <si>
    <t>00266094</t>
  </si>
  <si>
    <t>22801014</t>
  </si>
  <si>
    <t>NED2D PROJEKT S.R.O.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</si>
  <si>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</si>
  <si>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</si>
  <si>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</si>
  <si>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</si>
  <si>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</si>
  <si>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</si>
  <si>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</si>
  <si>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</si>
  <si>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</si>
  <si>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</si>
  <si>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Nh</t>
  </si>
  <si>
    <t>1024</t>
  </si>
  <si>
    <t>-788072853</t>
  </si>
  <si>
    <t xml:space="preserve">8"HZS 4221 geodet </t>
  </si>
  <si>
    <t>012303000</t>
  </si>
  <si>
    <t>Geodetické práce po výstavbě</t>
  </si>
  <si>
    <t>-1840935022</t>
  </si>
  <si>
    <t>013254000</t>
  </si>
  <si>
    <t>Dokumentace skutečného provedení stavby</t>
  </si>
  <si>
    <t>-2106917398</t>
  </si>
  <si>
    <t>10"HZS 4232 technik odborný</t>
  </si>
  <si>
    <t>VRN3</t>
  </si>
  <si>
    <t>Zařízení staveniště</t>
  </si>
  <si>
    <t>032903000</t>
  </si>
  <si>
    <t>Náklady na provoz a údržbu vybavení staveniště</t>
  </si>
  <si>
    <t>kpl</t>
  </si>
  <si>
    <t>418694409</t>
  </si>
  <si>
    <t>VRN4</t>
  </si>
  <si>
    <t>Inženýrská činnost</t>
  </si>
  <si>
    <t>043134000</t>
  </si>
  <si>
    <t>Zkoušky zatěžovací</t>
  </si>
  <si>
    <t>731602162</t>
  </si>
  <si>
    <t>HZS 4232 Hodinová zúčtovací sazba technik odborný</t>
  </si>
  <si>
    <t>10"x zkouška modul přetvárnosti dleTP 170 stanovené normou ČSN 72 1006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</si>
</sst>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31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06" t="s">
        <v>5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17" t="s">
        <v>14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R5" s="18"/>
      <c r="BE5" s="198" t="s">
        <v>15</v>
      </c>
      <c r="BS5" s="15" t="s">
        <v>6</v>
      </c>
    </row>
    <row r="6" spans="1:74" ht="36.950000000000003" customHeight="1">
      <c r="B6" s="18"/>
      <c r="D6" s="23" t="s">
        <v>16</v>
      </c>
      <c r="K6" s="218" t="s">
        <v>17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R6" s="18"/>
      <c r="BE6" s="199"/>
      <c r="BS6" s="15" t="s">
        <v>6</v>
      </c>
    </row>
    <row r="7" spans="1:74" ht="12" customHeight="1">
      <c r="B7" s="18"/>
      <c r="D7" s="24" t="s">
        <v>18</v>
      </c>
      <c r="K7" s="15" t="s">
        <v>1</v>
      </c>
      <c r="AK7" s="24" t="s">
        <v>19</v>
      </c>
      <c r="AN7" s="15" t="s">
        <v>1</v>
      </c>
      <c r="AR7" s="18"/>
      <c r="BE7" s="199"/>
      <c r="BS7" s="15" t="s">
        <v>6</v>
      </c>
    </row>
    <row r="8" spans="1:74" ht="12" customHeight="1">
      <c r="B8" s="18"/>
      <c r="D8" s="24" t="s">
        <v>20</v>
      </c>
      <c r="K8" s="15" t="s">
        <v>21</v>
      </c>
      <c r="AK8" s="24" t="s">
        <v>22</v>
      </c>
      <c r="AN8" s="25" t="s">
        <v>23</v>
      </c>
      <c r="AR8" s="18"/>
      <c r="BE8" s="199"/>
      <c r="BS8" s="15" t="s">
        <v>6</v>
      </c>
    </row>
    <row r="9" spans="1:74" ht="14.45" customHeight="1">
      <c r="B9" s="18"/>
      <c r="AR9" s="18"/>
      <c r="BE9" s="199"/>
      <c r="BS9" s="15" t="s">
        <v>6</v>
      </c>
    </row>
    <row r="10" spans="1:74" ht="12" customHeight="1">
      <c r="B10" s="18"/>
      <c r="D10" s="24" t="s">
        <v>24</v>
      </c>
      <c r="AK10" s="24" t="s">
        <v>25</v>
      </c>
      <c r="AN10" s="15" t="s">
        <v>1</v>
      </c>
      <c r="AR10" s="18"/>
      <c r="BE10" s="199"/>
      <c r="BS10" s="15" t="s">
        <v>6</v>
      </c>
    </row>
    <row r="11" spans="1:74" ht="18.399999999999999" customHeight="1">
      <c r="B11" s="18"/>
      <c r="E11" s="15" t="s">
        <v>26</v>
      </c>
      <c r="AK11" s="24" t="s">
        <v>27</v>
      </c>
      <c r="AN11" s="15" t="s">
        <v>1</v>
      </c>
      <c r="AR11" s="18"/>
      <c r="BE11" s="199"/>
      <c r="BS11" s="15" t="s">
        <v>6</v>
      </c>
    </row>
    <row r="12" spans="1:74" ht="6.95" customHeight="1">
      <c r="B12" s="18"/>
      <c r="AR12" s="18"/>
      <c r="BE12" s="199"/>
      <c r="BS12" s="15" t="s">
        <v>6</v>
      </c>
    </row>
    <row r="13" spans="1:74" ht="12" customHeight="1">
      <c r="B13" s="18"/>
      <c r="D13" s="24" t="s">
        <v>28</v>
      </c>
      <c r="AK13" s="24" t="s">
        <v>25</v>
      </c>
      <c r="AN13" s="26" t="s">
        <v>29</v>
      </c>
      <c r="AR13" s="18"/>
      <c r="BE13" s="199"/>
      <c r="BS13" s="15" t="s">
        <v>6</v>
      </c>
    </row>
    <row r="14" spans="1:74" ht="11.25">
      <c r="B14" s="18"/>
      <c r="E14" s="219" t="s">
        <v>29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4" t="s">
        <v>27</v>
      </c>
      <c r="AN14" s="26" t="s">
        <v>29</v>
      </c>
      <c r="AR14" s="18"/>
      <c r="BE14" s="199"/>
      <c r="BS14" s="15" t="s">
        <v>6</v>
      </c>
    </row>
    <row r="15" spans="1:74" ht="6.95" customHeight="1">
      <c r="B15" s="18"/>
      <c r="AR15" s="18"/>
      <c r="BE15" s="199"/>
      <c r="BS15" s="15" t="s">
        <v>3</v>
      </c>
    </row>
    <row r="16" spans="1:74" ht="12" customHeight="1">
      <c r="B16" s="18"/>
      <c r="D16" s="24" t="s">
        <v>30</v>
      </c>
      <c r="AK16" s="24" t="s">
        <v>25</v>
      </c>
      <c r="AN16" s="15" t="s">
        <v>1</v>
      </c>
      <c r="AR16" s="18"/>
      <c r="BE16" s="199"/>
      <c r="BS16" s="15" t="s">
        <v>3</v>
      </c>
    </row>
    <row r="17" spans="2:71" ht="18.399999999999999" customHeight="1">
      <c r="B17" s="18"/>
      <c r="E17" s="15" t="s">
        <v>26</v>
      </c>
      <c r="AK17" s="24" t="s">
        <v>27</v>
      </c>
      <c r="AN17" s="15" t="s">
        <v>1</v>
      </c>
      <c r="AR17" s="18"/>
      <c r="BE17" s="199"/>
      <c r="BS17" s="15" t="s">
        <v>31</v>
      </c>
    </row>
    <row r="18" spans="2:71" ht="6.95" customHeight="1">
      <c r="B18" s="18"/>
      <c r="AR18" s="18"/>
      <c r="BE18" s="199"/>
      <c r="BS18" s="15" t="s">
        <v>6</v>
      </c>
    </row>
    <row r="19" spans="2:71" ht="12" customHeight="1">
      <c r="B19" s="18"/>
      <c r="D19" s="24" t="s">
        <v>32</v>
      </c>
      <c r="AK19" s="24" t="s">
        <v>25</v>
      </c>
      <c r="AN19" s="15" t="s">
        <v>1</v>
      </c>
      <c r="AR19" s="18"/>
      <c r="BE19" s="199"/>
      <c r="BS19" s="15" t="s">
        <v>6</v>
      </c>
    </row>
    <row r="20" spans="2:71" ht="18.399999999999999" customHeight="1">
      <c r="B20" s="18"/>
      <c r="E20" s="15" t="s">
        <v>33</v>
      </c>
      <c r="AK20" s="24" t="s">
        <v>27</v>
      </c>
      <c r="AN20" s="15" t="s">
        <v>1</v>
      </c>
      <c r="AR20" s="18"/>
      <c r="BE20" s="199"/>
      <c r="BS20" s="15" t="s">
        <v>31</v>
      </c>
    </row>
    <row r="21" spans="2:71" ht="6.95" customHeight="1">
      <c r="B21" s="18"/>
      <c r="AR21" s="18"/>
      <c r="BE21" s="199"/>
    </row>
    <row r="22" spans="2:71" ht="12" customHeight="1">
      <c r="B22" s="18"/>
      <c r="D22" s="24" t="s">
        <v>34</v>
      </c>
      <c r="AR22" s="18"/>
      <c r="BE22" s="199"/>
    </row>
    <row r="23" spans="2:71" ht="16.5" customHeight="1">
      <c r="B23" s="18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8"/>
      <c r="BE23" s="199"/>
    </row>
    <row r="24" spans="2:71" ht="6.95" customHeight="1">
      <c r="B24" s="18"/>
      <c r="AR24" s="18"/>
      <c r="BE24" s="199"/>
    </row>
    <row r="25" spans="2:71" ht="6.95" customHeight="1">
      <c r="B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8"/>
      <c r="BE25" s="199"/>
    </row>
    <row r="26" spans="2:71" s="1" customFormat="1" ht="25.9" customHeight="1">
      <c r="B26" s="29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0">
        <f>ROUND(AG54,2)</f>
        <v>0</v>
      </c>
      <c r="AL26" s="201"/>
      <c r="AM26" s="201"/>
      <c r="AN26" s="201"/>
      <c r="AO26" s="201"/>
      <c r="AR26" s="29"/>
      <c r="BE26" s="199"/>
    </row>
    <row r="27" spans="2:71" s="1" customFormat="1" ht="6.95" customHeight="1">
      <c r="B27" s="29"/>
      <c r="AR27" s="29"/>
      <c r="BE27" s="199"/>
    </row>
    <row r="28" spans="2:71" s="1" customFormat="1" ht="11.25">
      <c r="B28" s="29"/>
      <c r="L28" s="222" t="s">
        <v>36</v>
      </c>
      <c r="M28" s="222"/>
      <c r="N28" s="222"/>
      <c r="O28" s="222"/>
      <c r="P28" s="222"/>
      <c r="W28" s="222" t="s">
        <v>37</v>
      </c>
      <c r="X28" s="222"/>
      <c r="Y28" s="222"/>
      <c r="Z28" s="222"/>
      <c r="AA28" s="222"/>
      <c r="AB28" s="222"/>
      <c r="AC28" s="222"/>
      <c r="AD28" s="222"/>
      <c r="AE28" s="222"/>
      <c r="AK28" s="222" t="s">
        <v>38</v>
      </c>
      <c r="AL28" s="222"/>
      <c r="AM28" s="222"/>
      <c r="AN28" s="222"/>
      <c r="AO28" s="222"/>
      <c r="AR28" s="29"/>
      <c r="BE28" s="199"/>
    </row>
    <row r="29" spans="2:71" s="2" customFormat="1" ht="14.45" customHeight="1">
      <c r="B29" s="33"/>
      <c r="D29" s="24" t="s">
        <v>39</v>
      </c>
      <c r="F29" s="24" t="s">
        <v>40</v>
      </c>
      <c r="L29" s="223">
        <v>0.21</v>
      </c>
      <c r="M29" s="197"/>
      <c r="N29" s="197"/>
      <c r="O29" s="197"/>
      <c r="P29" s="197"/>
      <c r="W29" s="196">
        <f>ROUND(AZ54,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ROUND(AV54, 2)</f>
        <v>0</v>
      </c>
      <c r="AL29" s="197"/>
      <c r="AM29" s="197"/>
      <c r="AN29" s="197"/>
      <c r="AO29" s="197"/>
      <c r="AR29" s="33"/>
      <c r="BE29" s="199"/>
    </row>
    <row r="30" spans="2:71" s="2" customFormat="1" ht="14.45" customHeight="1">
      <c r="B30" s="33"/>
      <c r="F30" s="24" t="s">
        <v>41</v>
      </c>
      <c r="L30" s="223">
        <v>0.15</v>
      </c>
      <c r="M30" s="197"/>
      <c r="N30" s="197"/>
      <c r="O30" s="197"/>
      <c r="P30" s="197"/>
      <c r="W30" s="196">
        <f>ROUND(BA54,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ROUND(AW54, 2)</f>
        <v>0</v>
      </c>
      <c r="AL30" s="197"/>
      <c r="AM30" s="197"/>
      <c r="AN30" s="197"/>
      <c r="AO30" s="197"/>
      <c r="AR30" s="33"/>
      <c r="BE30" s="199"/>
    </row>
    <row r="31" spans="2:71" s="2" customFormat="1" ht="14.45" hidden="1" customHeight="1">
      <c r="B31" s="33"/>
      <c r="F31" s="24" t="s">
        <v>42</v>
      </c>
      <c r="L31" s="223">
        <v>0.21</v>
      </c>
      <c r="M31" s="197"/>
      <c r="N31" s="197"/>
      <c r="O31" s="197"/>
      <c r="P31" s="197"/>
      <c r="W31" s="196">
        <f>ROUND(BB54,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3"/>
      <c r="BE31" s="199"/>
    </row>
    <row r="32" spans="2:71" s="2" customFormat="1" ht="14.45" hidden="1" customHeight="1">
      <c r="B32" s="33"/>
      <c r="F32" s="24" t="s">
        <v>43</v>
      </c>
      <c r="L32" s="223">
        <v>0.15</v>
      </c>
      <c r="M32" s="197"/>
      <c r="N32" s="197"/>
      <c r="O32" s="197"/>
      <c r="P32" s="197"/>
      <c r="W32" s="196">
        <f>ROUND(BC54,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3"/>
      <c r="BE32" s="199"/>
    </row>
    <row r="33" spans="2:57" s="2" customFormat="1" ht="14.45" hidden="1" customHeight="1">
      <c r="B33" s="33"/>
      <c r="F33" s="24" t="s">
        <v>44</v>
      </c>
      <c r="L33" s="223">
        <v>0</v>
      </c>
      <c r="M33" s="197"/>
      <c r="N33" s="197"/>
      <c r="O33" s="197"/>
      <c r="P33" s="197"/>
      <c r="W33" s="196">
        <f>ROUND(BD54,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3"/>
      <c r="BE33" s="199"/>
    </row>
    <row r="34" spans="2:57" s="1" customFormat="1" ht="6.95" customHeight="1">
      <c r="B34" s="29"/>
      <c r="AR34" s="29"/>
      <c r="BE34" s="199"/>
    </row>
    <row r="35" spans="2:57" s="1" customFormat="1" ht="25.9" customHeight="1">
      <c r="B35" s="29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202" t="s">
        <v>47</v>
      </c>
      <c r="Y35" s="203"/>
      <c r="Z35" s="203"/>
      <c r="AA35" s="203"/>
      <c r="AB35" s="203"/>
      <c r="AC35" s="36"/>
      <c r="AD35" s="36"/>
      <c r="AE35" s="36"/>
      <c r="AF35" s="36"/>
      <c r="AG35" s="36"/>
      <c r="AH35" s="36"/>
      <c r="AI35" s="36"/>
      <c r="AJ35" s="36"/>
      <c r="AK35" s="204">
        <f>SUM(AK26:AK33)</f>
        <v>0</v>
      </c>
      <c r="AL35" s="203"/>
      <c r="AM35" s="203"/>
      <c r="AN35" s="203"/>
      <c r="AO35" s="205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57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57" s="1" customFormat="1" ht="24.95" customHeight="1">
      <c r="B42" s="29"/>
      <c r="C42" s="19" t="s">
        <v>48</v>
      </c>
      <c r="AR42" s="29"/>
    </row>
    <row r="43" spans="2:57" s="1" customFormat="1" ht="6.95" customHeight="1">
      <c r="B43" s="29"/>
      <c r="AR43" s="29"/>
    </row>
    <row r="44" spans="2:57" s="1" customFormat="1" ht="12" customHeight="1">
      <c r="B44" s="29"/>
      <c r="C44" s="24" t="s">
        <v>13</v>
      </c>
      <c r="L44" s="1" t="str">
        <f>K5</f>
        <v>19-06-13</v>
      </c>
      <c r="AR44" s="29"/>
    </row>
    <row r="45" spans="2:57" s="3" customFormat="1" ht="36.950000000000003" customHeight="1">
      <c r="B45" s="42"/>
      <c r="C45" s="43" t="s">
        <v>16</v>
      </c>
      <c r="L45" s="214" t="str">
        <f>K6</f>
        <v>TOMÁŠE ZE ŠTÍTNÉHO</v>
      </c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R45" s="42"/>
    </row>
    <row r="46" spans="2:57" s="1" customFormat="1" ht="6.95" customHeight="1">
      <c r="B46" s="29"/>
      <c r="AR46" s="29"/>
    </row>
    <row r="47" spans="2:57" s="1" customFormat="1" ht="12" customHeight="1">
      <c r="B47" s="29"/>
      <c r="C47" s="24" t="s">
        <v>20</v>
      </c>
      <c r="L47" s="44" t="str">
        <f>IF(K8="","",K8)</f>
        <v>CHOMUTOV</v>
      </c>
      <c r="AI47" s="24" t="s">
        <v>22</v>
      </c>
      <c r="AM47" s="216" t="str">
        <f>IF(AN8= "","",AN8)</f>
        <v>13. 6. 2019</v>
      </c>
      <c r="AN47" s="216"/>
      <c r="AR47" s="29"/>
    </row>
    <row r="48" spans="2:57" s="1" customFormat="1" ht="6.95" customHeight="1">
      <c r="B48" s="29"/>
      <c r="AR48" s="29"/>
    </row>
    <row r="49" spans="1:91" s="1" customFormat="1" ht="13.7" customHeight="1">
      <c r="B49" s="29"/>
      <c r="C49" s="24" t="s">
        <v>24</v>
      </c>
      <c r="L49" s="1" t="str">
        <f>IF(E11= "","",E11)</f>
        <v xml:space="preserve"> </v>
      </c>
      <c r="AI49" s="24" t="s">
        <v>30</v>
      </c>
      <c r="AM49" s="212" t="str">
        <f>IF(E17="","",E17)</f>
        <v xml:space="preserve"> </v>
      </c>
      <c r="AN49" s="213"/>
      <c r="AO49" s="213"/>
      <c r="AP49" s="213"/>
      <c r="AR49" s="29"/>
      <c r="AS49" s="208" t="s">
        <v>49</v>
      </c>
      <c r="AT49" s="209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1" s="1" customFormat="1" ht="13.7" customHeight="1">
      <c r="B50" s="29"/>
      <c r="C50" s="24" t="s">
        <v>28</v>
      </c>
      <c r="L50" s="1" t="str">
        <f>IF(E14= "Vyplň údaj","",E14)</f>
        <v/>
      </c>
      <c r="AI50" s="24" t="s">
        <v>32</v>
      </c>
      <c r="AM50" s="212" t="str">
        <f>IF(E20="","",E20)</f>
        <v>PLHÁK</v>
      </c>
      <c r="AN50" s="213"/>
      <c r="AO50" s="213"/>
      <c r="AP50" s="213"/>
      <c r="AR50" s="29"/>
      <c r="AS50" s="210"/>
      <c r="AT50" s="211"/>
      <c r="AU50" s="48"/>
      <c r="AV50" s="48"/>
      <c r="AW50" s="48"/>
      <c r="AX50" s="48"/>
      <c r="AY50" s="48"/>
      <c r="AZ50" s="48"/>
      <c r="BA50" s="48"/>
      <c r="BB50" s="48"/>
      <c r="BC50" s="48"/>
      <c r="BD50" s="49"/>
    </row>
    <row r="51" spans="1:91" s="1" customFormat="1" ht="10.9" customHeight="1">
      <c r="B51" s="29"/>
      <c r="AR51" s="29"/>
      <c r="AS51" s="210"/>
      <c r="AT51" s="211"/>
      <c r="AU51" s="48"/>
      <c r="AV51" s="48"/>
      <c r="AW51" s="48"/>
      <c r="AX51" s="48"/>
      <c r="AY51" s="48"/>
      <c r="AZ51" s="48"/>
      <c r="BA51" s="48"/>
      <c r="BB51" s="48"/>
      <c r="BC51" s="48"/>
      <c r="BD51" s="49"/>
    </row>
    <row r="52" spans="1:91" s="1" customFormat="1" ht="29.25" customHeight="1">
      <c r="B52" s="29"/>
      <c r="C52" s="224" t="s">
        <v>50</v>
      </c>
      <c r="D52" s="225"/>
      <c r="E52" s="225"/>
      <c r="F52" s="225"/>
      <c r="G52" s="225"/>
      <c r="H52" s="50"/>
      <c r="I52" s="226" t="s">
        <v>51</v>
      </c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7" t="s">
        <v>52</v>
      </c>
      <c r="AH52" s="225"/>
      <c r="AI52" s="225"/>
      <c r="AJ52" s="225"/>
      <c r="AK52" s="225"/>
      <c r="AL52" s="225"/>
      <c r="AM52" s="225"/>
      <c r="AN52" s="226" t="s">
        <v>53</v>
      </c>
      <c r="AO52" s="225"/>
      <c r="AP52" s="228"/>
      <c r="AQ52" s="51" t="s">
        <v>54</v>
      </c>
      <c r="AR52" s="29"/>
      <c r="AS52" s="52" t="s">
        <v>55</v>
      </c>
      <c r="AT52" s="53" t="s">
        <v>56</v>
      </c>
      <c r="AU52" s="53" t="s">
        <v>57</v>
      </c>
      <c r="AV52" s="53" t="s">
        <v>58</v>
      </c>
      <c r="AW52" s="53" t="s">
        <v>59</v>
      </c>
      <c r="AX52" s="53" t="s">
        <v>60</v>
      </c>
      <c r="AY52" s="53" t="s">
        <v>61</v>
      </c>
      <c r="AZ52" s="53" t="s">
        <v>62</v>
      </c>
      <c r="BA52" s="53" t="s">
        <v>63</v>
      </c>
      <c r="BB52" s="53" t="s">
        <v>64</v>
      </c>
      <c r="BC52" s="53" t="s">
        <v>65</v>
      </c>
      <c r="BD52" s="54" t="s">
        <v>66</v>
      </c>
    </row>
    <row r="53" spans="1:91" s="1" customFormat="1" ht="10.9" customHeight="1">
      <c r="B53" s="29"/>
      <c r="AR53" s="29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1" s="4" customFormat="1" ht="32.450000000000003" customHeight="1">
      <c r="B54" s="56"/>
      <c r="C54" s="57" t="s">
        <v>67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32">
        <f>ROUND(SUM(AG55:AG56),2)</f>
        <v>0</v>
      </c>
      <c r="AH54" s="232"/>
      <c r="AI54" s="232"/>
      <c r="AJ54" s="232"/>
      <c r="AK54" s="232"/>
      <c r="AL54" s="232"/>
      <c r="AM54" s="232"/>
      <c r="AN54" s="233">
        <f>SUM(AG54,AT54)</f>
        <v>0</v>
      </c>
      <c r="AO54" s="233"/>
      <c r="AP54" s="233"/>
      <c r="AQ54" s="60" t="s">
        <v>1</v>
      </c>
      <c r="AR54" s="56"/>
      <c r="AS54" s="61">
        <f>ROUND(SUM(AS55:AS56),2)</f>
        <v>0</v>
      </c>
      <c r="AT54" s="62">
        <f>ROUND(SUM(AV54:AW54),2)</f>
        <v>0</v>
      </c>
      <c r="AU54" s="63">
        <f>ROUND(SUM(AU55:AU56),5)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ROUND(SUM(AZ55:AZ56),2)</f>
        <v>0</v>
      </c>
      <c r="BA54" s="62">
        <f>ROUND(SUM(BA55:BA56),2)</f>
        <v>0</v>
      </c>
      <c r="BB54" s="62">
        <f>ROUND(SUM(BB55:BB56),2)</f>
        <v>0</v>
      </c>
      <c r="BC54" s="62">
        <f>ROUND(SUM(BC55:BC56),2)</f>
        <v>0</v>
      </c>
      <c r="BD54" s="64">
        <f>ROUND(SUM(BD55:BD56),2)</f>
        <v>0</v>
      </c>
      <c r="BS54" s="65" t="s">
        <v>68</v>
      </c>
      <c r="BT54" s="65" t="s">
        <v>69</v>
      </c>
      <c r="BU54" s="66" t="s">
        <v>70</v>
      </c>
      <c r="BV54" s="65" t="s">
        <v>71</v>
      </c>
      <c r="BW54" s="65" t="s">
        <v>4</v>
      </c>
      <c r="BX54" s="65" t="s">
        <v>72</v>
      </c>
      <c r="CL54" s="65" t="s">
        <v>1</v>
      </c>
    </row>
    <row r="55" spans="1:91" s="5" customFormat="1" ht="16.5" customHeight="1">
      <c r="A55" s="67" t="s">
        <v>73</v>
      </c>
      <c r="B55" s="68"/>
      <c r="C55" s="69"/>
      <c r="D55" s="231" t="s">
        <v>74</v>
      </c>
      <c r="E55" s="231"/>
      <c r="F55" s="231"/>
      <c r="G55" s="231"/>
      <c r="H55" s="231"/>
      <c r="I55" s="70"/>
      <c r="J55" s="231" t="s">
        <v>75</v>
      </c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F55" s="231"/>
      <c r="AG55" s="229">
        <f>'ZRN - KOMUNIKACE'!J30</f>
        <v>0</v>
      </c>
      <c r="AH55" s="230"/>
      <c r="AI55" s="230"/>
      <c r="AJ55" s="230"/>
      <c r="AK55" s="230"/>
      <c r="AL55" s="230"/>
      <c r="AM55" s="230"/>
      <c r="AN55" s="229">
        <f>SUM(AG55,AT55)</f>
        <v>0</v>
      </c>
      <c r="AO55" s="230"/>
      <c r="AP55" s="230"/>
      <c r="AQ55" s="71" t="s">
        <v>76</v>
      </c>
      <c r="AR55" s="68"/>
      <c r="AS55" s="72">
        <v>0</v>
      </c>
      <c r="AT55" s="73">
        <f>ROUND(SUM(AV55:AW55),2)</f>
        <v>0</v>
      </c>
      <c r="AU55" s="74">
        <f>'ZRN - KOMUNIKACE'!P86</f>
        <v>0</v>
      </c>
      <c r="AV55" s="73">
        <f>'ZRN - KOMUNIKACE'!J33</f>
        <v>0</v>
      </c>
      <c r="AW55" s="73">
        <f>'ZRN - KOMUNIKACE'!J34</f>
        <v>0</v>
      </c>
      <c r="AX55" s="73">
        <f>'ZRN - KOMUNIKACE'!J35</f>
        <v>0</v>
      </c>
      <c r="AY55" s="73">
        <f>'ZRN - KOMUNIKACE'!J36</f>
        <v>0</v>
      </c>
      <c r="AZ55" s="73">
        <f>'ZRN - KOMUNIKACE'!F33</f>
        <v>0</v>
      </c>
      <c r="BA55" s="73">
        <f>'ZRN - KOMUNIKACE'!F34</f>
        <v>0</v>
      </c>
      <c r="BB55" s="73">
        <f>'ZRN - KOMUNIKACE'!F35</f>
        <v>0</v>
      </c>
      <c r="BC55" s="73">
        <f>'ZRN - KOMUNIKACE'!F36</f>
        <v>0</v>
      </c>
      <c r="BD55" s="75">
        <f>'ZRN - KOMUNIKACE'!F37</f>
        <v>0</v>
      </c>
      <c r="BT55" s="76" t="s">
        <v>77</v>
      </c>
      <c r="BV55" s="76" t="s">
        <v>71</v>
      </c>
      <c r="BW55" s="76" t="s">
        <v>78</v>
      </c>
      <c r="BX55" s="76" t="s">
        <v>4</v>
      </c>
      <c r="CL55" s="76" t="s">
        <v>1</v>
      </c>
      <c r="CM55" s="76" t="s">
        <v>79</v>
      </c>
    </row>
    <row r="56" spans="1:91" s="5" customFormat="1" ht="16.5" customHeight="1">
      <c r="A56" s="67" t="s">
        <v>73</v>
      </c>
      <c r="B56" s="68"/>
      <c r="C56" s="69"/>
      <c r="D56" s="231" t="s">
        <v>80</v>
      </c>
      <c r="E56" s="231"/>
      <c r="F56" s="231"/>
      <c r="G56" s="231"/>
      <c r="H56" s="231"/>
      <c r="I56" s="70"/>
      <c r="J56" s="231" t="s">
        <v>81</v>
      </c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31"/>
      <c r="Z56" s="231"/>
      <c r="AA56" s="231"/>
      <c r="AB56" s="231"/>
      <c r="AC56" s="231"/>
      <c r="AD56" s="231"/>
      <c r="AE56" s="231"/>
      <c r="AF56" s="231"/>
      <c r="AG56" s="229">
        <f>'VON - VEDLEJŠÍ A OSTATNÍ ...'!J30</f>
        <v>0</v>
      </c>
      <c r="AH56" s="230"/>
      <c r="AI56" s="230"/>
      <c r="AJ56" s="230"/>
      <c r="AK56" s="230"/>
      <c r="AL56" s="230"/>
      <c r="AM56" s="230"/>
      <c r="AN56" s="229">
        <f>SUM(AG56,AT56)</f>
        <v>0</v>
      </c>
      <c r="AO56" s="230"/>
      <c r="AP56" s="230"/>
      <c r="AQ56" s="71" t="s">
        <v>80</v>
      </c>
      <c r="AR56" s="68"/>
      <c r="AS56" s="77">
        <v>0</v>
      </c>
      <c r="AT56" s="78">
        <f>ROUND(SUM(AV56:AW56),2)</f>
        <v>0</v>
      </c>
      <c r="AU56" s="79">
        <f>'VON - VEDLEJŠÍ A OSTATNÍ ...'!P83</f>
        <v>0</v>
      </c>
      <c r="AV56" s="78">
        <f>'VON - VEDLEJŠÍ A OSTATNÍ ...'!J33</f>
        <v>0</v>
      </c>
      <c r="AW56" s="78">
        <f>'VON - VEDLEJŠÍ A OSTATNÍ ...'!J34</f>
        <v>0</v>
      </c>
      <c r="AX56" s="78">
        <f>'VON - VEDLEJŠÍ A OSTATNÍ ...'!J35</f>
        <v>0</v>
      </c>
      <c r="AY56" s="78">
        <f>'VON - VEDLEJŠÍ A OSTATNÍ ...'!J36</f>
        <v>0</v>
      </c>
      <c r="AZ56" s="78">
        <f>'VON - VEDLEJŠÍ A OSTATNÍ ...'!F33</f>
        <v>0</v>
      </c>
      <c r="BA56" s="78">
        <f>'VON - VEDLEJŠÍ A OSTATNÍ ...'!F34</f>
        <v>0</v>
      </c>
      <c r="BB56" s="78">
        <f>'VON - VEDLEJŠÍ A OSTATNÍ ...'!F35</f>
        <v>0</v>
      </c>
      <c r="BC56" s="78">
        <f>'VON - VEDLEJŠÍ A OSTATNÍ ...'!F36</f>
        <v>0</v>
      </c>
      <c r="BD56" s="80">
        <f>'VON - VEDLEJŠÍ A OSTATNÍ ...'!F37</f>
        <v>0</v>
      </c>
      <c r="BT56" s="76" t="s">
        <v>77</v>
      </c>
      <c r="BV56" s="76" t="s">
        <v>71</v>
      </c>
      <c r="BW56" s="76" t="s">
        <v>82</v>
      </c>
      <c r="BX56" s="76" t="s">
        <v>4</v>
      </c>
      <c r="CL56" s="76" t="s">
        <v>1</v>
      </c>
      <c r="CM56" s="76" t="s">
        <v>79</v>
      </c>
    </row>
    <row r="57" spans="1:91" s="1" customFormat="1" ht="30" customHeight="1">
      <c r="B57" s="29"/>
      <c r="AR57" s="29"/>
    </row>
    <row r="58" spans="1:91" s="1" customFormat="1" ht="6.95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29"/>
    </row>
  </sheetData>
  <mergeCells count="46">
    <mergeCell ref="AN56:AP56"/>
    <mergeCell ref="AG56:AM56"/>
    <mergeCell ref="D56:H56"/>
    <mergeCell ref="J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ZRN - KOMUNIKACE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1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06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5" t="s">
        <v>78</v>
      </c>
      <c r="AZ2" s="82" t="s">
        <v>83</v>
      </c>
      <c r="BA2" s="82" t="s">
        <v>84</v>
      </c>
      <c r="BB2" s="82" t="s">
        <v>85</v>
      </c>
      <c r="BC2" s="82" t="s">
        <v>86</v>
      </c>
      <c r="BD2" s="82" t="s">
        <v>87</v>
      </c>
    </row>
    <row r="3" spans="2:56" ht="6.95" customHeight="1">
      <c r="B3" s="16"/>
      <c r="C3" s="17"/>
      <c r="D3" s="17"/>
      <c r="E3" s="17"/>
      <c r="F3" s="17"/>
      <c r="G3" s="17"/>
      <c r="H3" s="17"/>
      <c r="I3" s="83"/>
      <c r="J3" s="17"/>
      <c r="K3" s="17"/>
      <c r="L3" s="18"/>
      <c r="AT3" s="15" t="s">
        <v>79</v>
      </c>
      <c r="AZ3" s="82" t="s">
        <v>88</v>
      </c>
      <c r="BA3" s="82" t="s">
        <v>1</v>
      </c>
      <c r="BB3" s="82" t="s">
        <v>1</v>
      </c>
      <c r="BC3" s="82" t="s">
        <v>89</v>
      </c>
      <c r="BD3" s="82" t="s">
        <v>79</v>
      </c>
    </row>
    <row r="4" spans="2:56" ht="24.95" customHeight="1">
      <c r="B4" s="18"/>
      <c r="D4" s="19" t="s">
        <v>90</v>
      </c>
      <c r="L4" s="18"/>
      <c r="M4" s="20" t="s">
        <v>10</v>
      </c>
      <c r="AT4" s="15" t="s">
        <v>3</v>
      </c>
    </row>
    <row r="5" spans="2:56" ht="6.95" customHeight="1">
      <c r="B5" s="18"/>
      <c r="L5" s="18"/>
    </row>
    <row r="6" spans="2:56" ht="12" customHeight="1">
      <c r="B6" s="18"/>
      <c r="D6" s="24" t="s">
        <v>16</v>
      </c>
      <c r="L6" s="18"/>
    </row>
    <row r="7" spans="2:56" ht="16.5" customHeight="1">
      <c r="B7" s="18"/>
      <c r="E7" s="234" t="str">
        <f>'Rekapitulace stavby'!K6</f>
        <v>TOMÁŠE ZE ŠTÍTNÉHO</v>
      </c>
      <c r="F7" s="235"/>
      <c r="G7" s="235"/>
      <c r="H7" s="235"/>
      <c r="L7" s="18"/>
    </row>
    <row r="8" spans="2:56" s="1" customFormat="1" ht="12" customHeight="1">
      <c r="B8" s="29"/>
      <c r="D8" s="24" t="s">
        <v>91</v>
      </c>
      <c r="I8" s="84"/>
      <c r="L8" s="29"/>
    </row>
    <row r="9" spans="2:56" s="1" customFormat="1" ht="36.950000000000003" customHeight="1">
      <c r="B9" s="29"/>
      <c r="E9" s="214" t="s">
        <v>92</v>
      </c>
      <c r="F9" s="213"/>
      <c r="G9" s="213"/>
      <c r="H9" s="213"/>
      <c r="I9" s="84"/>
      <c r="L9" s="29"/>
    </row>
    <row r="10" spans="2:56" s="1" customFormat="1" ht="11.25">
      <c r="B10" s="29"/>
      <c r="I10" s="84"/>
      <c r="L10" s="29"/>
    </row>
    <row r="11" spans="2:56" s="1" customFormat="1" ht="12" customHeight="1">
      <c r="B11" s="29"/>
      <c r="D11" s="24" t="s">
        <v>18</v>
      </c>
      <c r="F11" s="15" t="s">
        <v>1</v>
      </c>
      <c r="I11" s="85" t="s">
        <v>19</v>
      </c>
      <c r="J11" s="15" t="s">
        <v>1</v>
      </c>
      <c r="L11" s="29"/>
    </row>
    <row r="12" spans="2:56" s="1" customFormat="1" ht="12" customHeight="1">
      <c r="B12" s="29"/>
      <c r="D12" s="24" t="s">
        <v>20</v>
      </c>
      <c r="F12" s="15" t="s">
        <v>21</v>
      </c>
      <c r="I12" s="85" t="s">
        <v>22</v>
      </c>
      <c r="J12" s="45" t="str">
        <f>'Rekapitulace stavby'!AN8</f>
        <v>13. 6. 2019</v>
      </c>
      <c r="L12" s="29"/>
    </row>
    <row r="13" spans="2:56" s="1" customFormat="1" ht="10.9" customHeight="1">
      <c r="B13" s="29"/>
      <c r="I13" s="84"/>
      <c r="L13" s="29"/>
    </row>
    <row r="14" spans="2:56" s="1" customFormat="1" ht="12" customHeight="1">
      <c r="B14" s="29"/>
      <c r="D14" s="24" t="s">
        <v>24</v>
      </c>
      <c r="I14" s="85" t="s">
        <v>25</v>
      </c>
      <c r="J14" s="15" t="str">
        <f>IF('Rekapitulace stavby'!AN10="","",'Rekapitulace stavby'!AN10)</f>
        <v/>
      </c>
      <c r="L14" s="29"/>
    </row>
    <row r="15" spans="2:56" s="1" customFormat="1" ht="18" customHeight="1">
      <c r="B15" s="29"/>
      <c r="E15" s="15" t="str">
        <f>IF('Rekapitulace stavby'!E11="","",'Rekapitulace stavby'!E11)</f>
        <v xml:space="preserve"> </v>
      </c>
      <c r="I15" s="85" t="s">
        <v>27</v>
      </c>
      <c r="J15" s="15" t="str">
        <f>IF('Rekapitulace stavby'!AN11="","",'Rekapitulace stavby'!AN11)</f>
        <v/>
      </c>
      <c r="L15" s="29"/>
    </row>
    <row r="16" spans="2:56" s="1" customFormat="1" ht="6.95" customHeight="1">
      <c r="B16" s="29"/>
      <c r="I16" s="84"/>
      <c r="L16" s="29"/>
    </row>
    <row r="17" spans="2:12" s="1" customFormat="1" ht="12" customHeight="1">
      <c r="B17" s="29"/>
      <c r="D17" s="24" t="s">
        <v>28</v>
      </c>
      <c r="I17" s="85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36" t="str">
        <f>'Rekapitulace stavby'!E14</f>
        <v>Vyplň údaj</v>
      </c>
      <c r="F18" s="217"/>
      <c r="G18" s="217"/>
      <c r="H18" s="217"/>
      <c r="I18" s="85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I19" s="84"/>
      <c r="L19" s="29"/>
    </row>
    <row r="20" spans="2:12" s="1" customFormat="1" ht="12" customHeight="1">
      <c r="B20" s="29"/>
      <c r="D20" s="24" t="s">
        <v>30</v>
      </c>
      <c r="I20" s="85" t="s">
        <v>25</v>
      </c>
      <c r="J20" s="15" t="s">
        <v>1</v>
      </c>
      <c r="L20" s="29"/>
    </row>
    <row r="21" spans="2:12" s="1" customFormat="1" ht="18" customHeight="1">
      <c r="B21" s="29"/>
      <c r="E21" s="15" t="s">
        <v>93</v>
      </c>
      <c r="I21" s="85" t="s">
        <v>27</v>
      </c>
      <c r="J21" s="15" t="s">
        <v>1</v>
      </c>
      <c r="L21" s="29"/>
    </row>
    <row r="22" spans="2:12" s="1" customFormat="1" ht="6.95" customHeight="1">
      <c r="B22" s="29"/>
      <c r="I22" s="84"/>
      <c r="L22" s="29"/>
    </row>
    <row r="23" spans="2:12" s="1" customFormat="1" ht="12" customHeight="1">
      <c r="B23" s="29"/>
      <c r="D23" s="24" t="s">
        <v>32</v>
      </c>
      <c r="I23" s="85" t="s">
        <v>25</v>
      </c>
      <c r="J23" s="15" t="s">
        <v>1</v>
      </c>
      <c r="L23" s="29"/>
    </row>
    <row r="24" spans="2:12" s="1" customFormat="1" ht="18" customHeight="1">
      <c r="B24" s="29"/>
      <c r="E24" s="15" t="s">
        <v>33</v>
      </c>
      <c r="I24" s="85" t="s">
        <v>27</v>
      </c>
      <c r="J24" s="15" t="s">
        <v>1</v>
      </c>
      <c r="L24" s="29"/>
    </row>
    <row r="25" spans="2:12" s="1" customFormat="1" ht="6.95" customHeight="1">
      <c r="B25" s="29"/>
      <c r="I25" s="84"/>
      <c r="L25" s="29"/>
    </row>
    <row r="26" spans="2:12" s="1" customFormat="1" ht="12" customHeight="1">
      <c r="B26" s="29"/>
      <c r="D26" s="24" t="s">
        <v>34</v>
      </c>
      <c r="I26" s="84"/>
      <c r="L26" s="29"/>
    </row>
    <row r="27" spans="2:12" s="6" customFormat="1" ht="16.5" customHeight="1">
      <c r="B27" s="86"/>
      <c r="E27" s="221" t="s">
        <v>1</v>
      </c>
      <c r="F27" s="221"/>
      <c r="G27" s="221"/>
      <c r="H27" s="221"/>
      <c r="I27" s="87"/>
      <c r="L27" s="86"/>
    </row>
    <row r="28" spans="2:12" s="1" customFormat="1" ht="6.95" customHeight="1">
      <c r="B28" s="29"/>
      <c r="I28" s="84"/>
      <c r="L28" s="29"/>
    </row>
    <row r="29" spans="2:12" s="1" customFormat="1" ht="6.95" customHeight="1">
      <c r="B29" s="29"/>
      <c r="D29" s="46"/>
      <c r="E29" s="46"/>
      <c r="F29" s="46"/>
      <c r="G29" s="46"/>
      <c r="H29" s="46"/>
      <c r="I29" s="88"/>
      <c r="J29" s="46"/>
      <c r="K29" s="46"/>
      <c r="L29" s="29"/>
    </row>
    <row r="30" spans="2:12" s="1" customFormat="1" ht="25.35" customHeight="1">
      <c r="B30" s="29"/>
      <c r="D30" s="89" t="s">
        <v>35</v>
      </c>
      <c r="I30" s="84"/>
      <c r="J30" s="59">
        <f>ROUND(J86, 2)</f>
        <v>0</v>
      </c>
      <c r="L30" s="29"/>
    </row>
    <row r="31" spans="2:12" s="1" customFormat="1" ht="6.95" customHeight="1">
      <c r="B31" s="29"/>
      <c r="D31" s="46"/>
      <c r="E31" s="46"/>
      <c r="F31" s="46"/>
      <c r="G31" s="46"/>
      <c r="H31" s="46"/>
      <c r="I31" s="88"/>
      <c r="J31" s="46"/>
      <c r="K31" s="46"/>
      <c r="L31" s="29"/>
    </row>
    <row r="32" spans="2:12" s="1" customFormat="1" ht="14.45" customHeight="1">
      <c r="B32" s="29"/>
      <c r="F32" s="32" t="s">
        <v>37</v>
      </c>
      <c r="I32" s="90" t="s">
        <v>36</v>
      </c>
      <c r="J32" s="32" t="s">
        <v>38</v>
      </c>
      <c r="L32" s="29"/>
    </row>
    <row r="33" spans="2:12" s="1" customFormat="1" ht="14.45" customHeight="1">
      <c r="B33" s="29"/>
      <c r="D33" s="24" t="s">
        <v>39</v>
      </c>
      <c r="E33" s="24" t="s">
        <v>40</v>
      </c>
      <c r="F33" s="91">
        <f>ROUND((SUM(BE86:BE167)),  2)</f>
        <v>0</v>
      </c>
      <c r="I33" s="92">
        <v>0.21</v>
      </c>
      <c r="J33" s="91">
        <f>ROUND(((SUM(BE86:BE167))*I33),  2)</f>
        <v>0</v>
      </c>
      <c r="L33" s="29"/>
    </row>
    <row r="34" spans="2:12" s="1" customFormat="1" ht="14.45" customHeight="1">
      <c r="B34" s="29"/>
      <c r="E34" s="24" t="s">
        <v>41</v>
      </c>
      <c r="F34" s="91">
        <f>ROUND((SUM(BF86:BF167)),  2)</f>
        <v>0</v>
      </c>
      <c r="I34" s="92">
        <v>0.15</v>
      </c>
      <c r="J34" s="91">
        <f>ROUND(((SUM(BF86:BF167))*I34),  2)</f>
        <v>0</v>
      </c>
      <c r="L34" s="29"/>
    </row>
    <row r="35" spans="2:12" s="1" customFormat="1" ht="14.45" hidden="1" customHeight="1">
      <c r="B35" s="29"/>
      <c r="E35" s="24" t="s">
        <v>42</v>
      </c>
      <c r="F35" s="91">
        <f>ROUND((SUM(BG86:BG167)),  2)</f>
        <v>0</v>
      </c>
      <c r="I35" s="92">
        <v>0.21</v>
      </c>
      <c r="J35" s="91">
        <f>0</f>
        <v>0</v>
      </c>
      <c r="L35" s="29"/>
    </row>
    <row r="36" spans="2:12" s="1" customFormat="1" ht="14.45" hidden="1" customHeight="1">
      <c r="B36" s="29"/>
      <c r="E36" s="24" t="s">
        <v>43</v>
      </c>
      <c r="F36" s="91">
        <f>ROUND((SUM(BH86:BH167)),  2)</f>
        <v>0</v>
      </c>
      <c r="I36" s="92">
        <v>0.15</v>
      </c>
      <c r="J36" s="91">
        <f>0</f>
        <v>0</v>
      </c>
      <c r="L36" s="29"/>
    </row>
    <row r="37" spans="2:12" s="1" customFormat="1" ht="14.45" hidden="1" customHeight="1">
      <c r="B37" s="29"/>
      <c r="E37" s="24" t="s">
        <v>44</v>
      </c>
      <c r="F37" s="91">
        <f>ROUND((SUM(BI86:BI167)),  2)</f>
        <v>0</v>
      </c>
      <c r="I37" s="92">
        <v>0</v>
      </c>
      <c r="J37" s="91">
        <f>0</f>
        <v>0</v>
      </c>
      <c r="L37" s="29"/>
    </row>
    <row r="38" spans="2:12" s="1" customFormat="1" ht="6.95" customHeight="1">
      <c r="B38" s="29"/>
      <c r="I38" s="84"/>
      <c r="L38" s="29"/>
    </row>
    <row r="39" spans="2:12" s="1" customFormat="1" ht="25.35" customHeight="1">
      <c r="B39" s="29"/>
      <c r="C39" s="93"/>
      <c r="D39" s="94" t="s">
        <v>45</v>
      </c>
      <c r="E39" s="50"/>
      <c r="F39" s="50"/>
      <c r="G39" s="95" t="s">
        <v>46</v>
      </c>
      <c r="H39" s="96" t="s">
        <v>47</v>
      </c>
      <c r="I39" s="97"/>
      <c r="J39" s="98">
        <f>SUM(J30:J37)</f>
        <v>0</v>
      </c>
      <c r="K39" s="99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100"/>
      <c r="J40" s="39"/>
      <c r="K40" s="39"/>
      <c r="L40" s="29"/>
    </row>
    <row r="44" spans="2:12" s="1" customFormat="1" ht="6.95" hidden="1" customHeight="1">
      <c r="B44" s="40"/>
      <c r="C44" s="41"/>
      <c r="D44" s="41"/>
      <c r="E44" s="41"/>
      <c r="F44" s="41"/>
      <c r="G44" s="41"/>
      <c r="H44" s="41"/>
      <c r="I44" s="101"/>
      <c r="J44" s="41"/>
      <c r="K44" s="41"/>
      <c r="L44" s="29"/>
    </row>
    <row r="45" spans="2:12" s="1" customFormat="1" ht="24.95" hidden="1" customHeight="1">
      <c r="B45" s="29"/>
      <c r="C45" s="19" t="s">
        <v>94</v>
      </c>
      <c r="I45" s="84"/>
      <c r="L45" s="29"/>
    </row>
    <row r="46" spans="2:12" s="1" customFormat="1" ht="6.95" hidden="1" customHeight="1">
      <c r="B46" s="29"/>
      <c r="I46" s="84"/>
      <c r="L46" s="29"/>
    </row>
    <row r="47" spans="2:12" s="1" customFormat="1" ht="12" hidden="1" customHeight="1">
      <c r="B47" s="29"/>
      <c r="C47" s="24" t="s">
        <v>16</v>
      </c>
      <c r="I47" s="84"/>
      <c r="L47" s="29"/>
    </row>
    <row r="48" spans="2:12" s="1" customFormat="1" ht="16.5" hidden="1" customHeight="1">
      <c r="B48" s="29"/>
      <c r="E48" s="234" t="str">
        <f>E7</f>
        <v>TOMÁŠE ZE ŠTÍTNÉHO</v>
      </c>
      <c r="F48" s="235"/>
      <c r="G48" s="235"/>
      <c r="H48" s="235"/>
      <c r="I48" s="84"/>
      <c r="L48" s="29"/>
    </row>
    <row r="49" spans="2:47" s="1" customFormat="1" ht="12" hidden="1" customHeight="1">
      <c r="B49" s="29"/>
      <c r="C49" s="24" t="s">
        <v>91</v>
      </c>
      <c r="I49" s="84"/>
      <c r="L49" s="29"/>
    </row>
    <row r="50" spans="2:47" s="1" customFormat="1" ht="16.5" hidden="1" customHeight="1">
      <c r="B50" s="29"/>
      <c r="E50" s="214" t="str">
        <f>E9</f>
        <v>ZRN - KOMUNIKACE</v>
      </c>
      <c r="F50" s="213"/>
      <c r="G50" s="213"/>
      <c r="H50" s="213"/>
      <c r="I50" s="84"/>
      <c r="L50" s="29"/>
    </row>
    <row r="51" spans="2:47" s="1" customFormat="1" ht="6.95" hidden="1" customHeight="1">
      <c r="B51" s="29"/>
      <c r="I51" s="84"/>
      <c r="L51" s="29"/>
    </row>
    <row r="52" spans="2:47" s="1" customFormat="1" ht="12" hidden="1" customHeight="1">
      <c r="B52" s="29"/>
      <c r="C52" s="24" t="s">
        <v>20</v>
      </c>
      <c r="F52" s="15" t="str">
        <f>F12</f>
        <v>CHOMUTOV</v>
      </c>
      <c r="I52" s="85" t="s">
        <v>22</v>
      </c>
      <c r="J52" s="45" t="str">
        <f>IF(J12="","",J12)</f>
        <v>13. 6. 2019</v>
      </c>
      <c r="L52" s="29"/>
    </row>
    <row r="53" spans="2:47" s="1" customFormat="1" ht="6.95" hidden="1" customHeight="1">
      <c r="B53" s="29"/>
      <c r="I53" s="84"/>
      <c r="L53" s="29"/>
    </row>
    <row r="54" spans="2:47" s="1" customFormat="1" ht="13.7" hidden="1" customHeight="1">
      <c r="B54" s="29"/>
      <c r="C54" s="24" t="s">
        <v>24</v>
      </c>
      <c r="F54" s="15" t="str">
        <f>E15</f>
        <v xml:space="preserve"> </v>
      </c>
      <c r="I54" s="85" t="s">
        <v>30</v>
      </c>
      <c r="J54" s="27" t="str">
        <f>E21</f>
        <v>NE2D PROJEKT</v>
      </c>
      <c r="L54" s="29"/>
    </row>
    <row r="55" spans="2:47" s="1" customFormat="1" ht="13.7" hidden="1" customHeight="1">
      <c r="B55" s="29"/>
      <c r="C55" s="24" t="s">
        <v>28</v>
      </c>
      <c r="F55" s="15" t="str">
        <f>IF(E18="","",E18)</f>
        <v>Vyplň údaj</v>
      </c>
      <c r="I55" s="85" t="s">
        <v>32</v>
      </c>
      <c r="J55" s="27" t="str">
        <f>E24</f>
        <v>PLHÁK</v>
      </c>
      <c r="L55" s="29"/>
    </row>
    <row r="56" spans="2:47" s="1" customFormat="1" ht="10.35" hidden="1" customHeight="1">
      <c r="B56" s="29"/>
      <c r="I56" s="84"/>
      <c r="L56" s="29"/>
    </row>
    <row r="57" spans="2:47" s="1" customFormat="1" ht="29.25" hidden="1" customHeight="1">
      <c r="B57" s="29"/>
      <c r="C57" s="102" t="s">
        <v>95</v>
      </c>
      <c r="D57" s="93"/>
      <c r="E57" s="93"/>
      <c r="F57" s="93"/>
      <c r="G57" s="93"/>
      <c r="H57" s="93"/>
      <c r="I57" s="103"/>
      <c r="J57" s="104" t="s">
        <v>96</v>
      </c>
      <c r="K57" s="93"/>
      <c r="L57" s="29"/>
    </row>
    <row r="58" spans="2:47" s="1" customFormat="1" ht="10.35" hidden="1" customHeight="1">
      <c r="B58" s="29"/>
      <c r="I58" s="84"/>
      <c r="L58" s="29"/>
    </row>
    <row r="59" spans="2:47" s="1" customFormat="1" ht="22.9" hidden="1" customHeight="1">
      <c r="B59" s="29"/>
      <c r="C59" s="105" t="s">
        <v>97</v>
      </c>
      <c r="I59" s="84"/>
      <c r="J59" s="59">
        <f>J86</f>
        <v>0</v>
      </c>
      <c r="L59" s="29"/>
      <c r="AU59" s="15" t="s">
        <v>98</v>
      </c>
    </row>
    <row r="60" spans="2:47" s="7" customFormat="1" ht="24.95" hidden="1" customHeight="1">
      <c r="B60" s="106"/>
      <c r="D60" s="107" t="s">
        <v>99</v>
      </c>
      <c r="E60" s="108"/>
      <c r="F60" s="108"/>
      <c r="G60" s="108"/>
      <c r="H60" s="108"/>
      <c r="I60" s="109"/>
      <c r="J60" s="110">
        <f>J87</f>
        <v>0</v>
      </c>
      <c r="L60" s="106"/>
    </row>
    <row r="61" spans="2:47" s="8" customFormat="1" ht="19.899999999999999" hidden="1" customHeight="1">
      <c r="B61" s="111"/>
      <c r="D61" s="112" t="s">
        <v>100</v>
      </c>
      <c r="E61" s="113"/>
      <c r="F61" s="113"/>
      <c r="G61" s="113"/>
      <c r="H61" s="113"/>
      <c r="I61" s="114"/>
      <c r="J61" s="115">
        <f>J88</f>
        <v>0</v>
      </c>
      <c r="L61" s="111"/>
    </row>
    <row r="62" spans="2:47" s="8" customFormat="1" ht="19.899999999999999" hidden="1" customHeight="1">
      <c r="B62" s="111"/>
      <c r="D62" s="112" t="s">
        <v>101</v>
      </c>
      <c r="E62" s="113"/>
      <c r="F62" s="113"/>
      <c r="G62" s="113"/>
      <c r="H62" s="113"/>
      <c r="I62" s="114"/>
      <c r="J62" s="115">
        <f>J117</f>
        <v>0</v>
      </c>
      <c r="L62" s="111"/>
    </row>
    <row r="63" spans="2:47" s="8" customFormat="1" ht="19.899999999999999" hidden="1" customHeight="1">
      <c r="B63" s="111"/>
      <c r="D63" s="112" t="s">
        <v>102</v>
      </c>
      <c r="E63" s="113"/>
      <c r="F63" s="113"/>
      <c r="G63" s="113"/>
      <c r="H63" s="113"/>
      <c r="I63" s="114"/>
      <c r="J63" s="115">
        <f>J132</f>
        <v>0</v>
      </c>
      <c r="L63" s="111"/>
    </row>
    <row r="64" spans="2:47" s="8" customFormat="1" ht="19.899999999999999" hidden="1" customHeight="1">
      <c r="B64" s="111"/>
      <c r="D64" s="112" t="s">
        <v>103</v>
      </c>
      <c r="E64" s="113"/>
      <c r="F64" s="113"/>
      <c r="G64" s="113"/>
      <c r="H64" s="113"/>
      <c r="I64" s="114"/>
      <c r="J64" s="115">
        <f>J137</f>
        <v>0</v>
      </c>
      <c r="L64" s="111"/>
    </row>
    <row r="65" spans="2:12" s="8" customFormat="1" ht="19.899999999999999" hidden="1" customHeight="1">
      <c r="B65" s="111"/>
      <c r="D65" s="112" t="s">
        <v>104</v>
      </c>
      <c r="E65" s="113"/>
      <c r="F65" s="113"/>
      <c r="G65" s="113"/>
      <c r="H65" s="113"/>
      <c r="I65" s="114"/>
      <c r="J65" s="115">
        <f>J151</f>
        <v>0</v>
      </c>
      <c r="L65" s="111"/>
    </row>
    <row r="66" spans="2:12" s="8" customFormat="1" ht="19.899999999999999" hidden="1" customHeight="1">
      <c r="B66" s="111"/>
      <c r="D66" s="112" t="s">
        <v>105</v>
      </c>
      <c r="E66" s="113"/>
      <c r="F66" s="113"/>
      <c r="G66" s="113"/>
      <c r="H66" s="113"/>
      <c r="I66" s="114"/>
      <c r="J66" s="115">
        <f>J166</f>
        <v>0</v>
      </c>
      <c r="L66" s="111"/>
    </row>
    <row r="67" spans="2:12" s="1" customFormat="1" ht="21.75" hidden="1" customHeight="1">
      <c r="B67" s="29"/>
      <c r="I67" s="84"/>
      <c r="L67" s="29"/>
    </row>
    <row r="68" spans="2:12" s="1" customFormat="1" ht="6.95" hidden="1" customHeight="1">
      <c r="B68" s="38"/>
      <c r="C68" s="39"/>
      <c r="D68" s="39"/>
      <c r="E68" s="39"/>
      <c r="F68" s="39"/>
      <c r="G68" s="39"/>
      <c r="H68" s="39"/>
      <c r="I68" s="100"/>
      <c r="J68" s="39"/>
      <c r="K68" s="39"/>
      <c r="L68" s="29"/>
    </row>
    <row r="69" spans="2:12" ht="11.25" hidden="1"/>
    <row r="70" spans="2:12" ht="11.25" hidden="1"/>
    <row r="71" spans="2:12" ht="11.25" hidden="1"/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101"/>
      <c r="J72" s="41"/>
      <c r="K72" s="41"/>
      <c r="L72" s="29"/>
    </row>
    <row r="73" spans="2:12" s="1" customFormat="1" ht="24.95" customHeight="1">
      <c r="B73" s="29"/>
      <c r="C73" s="19" t="s">
        <v>106</v>
      </c>
      <c r="I73" s="84"/>
      <c r="L73" s="29"/>
    </row>
    <row r="74" spans="2:12" s="1" customFormat="1" ht="6.95" customHeight="1">
      <c r="B74" s="29"/>
      <c r="I74" s="84"/>
      <c r="L74" s="29"/>
    </row>
    <row r="75" spans="2:12" s="1" customFormat="1" ht="12" customHeight="1">
      <c r="B75" s="29"/>
      <c r="C75" s="24" t="s">
        <v>16</v>
      </c>
      <c r="I75" s="84"/>
      <c r="L75" s="29"/>
    </row>
    <row r="76" spans="2:12" s="1" customFormat="1" ht="16.5" customHeight="1">
      <c r="B76" s="29"/>
      <c r="E76" s="234" t="str">
        <f>E7</f>
        <v>TOMÁŠE ZE ŠTÍTNÉHO</v>
      </c>
      <c r="F76" s="235"/>
      <c r="G76" s="235"/>
      <c r="H76" s="235"/>
      <c r="I76" s="84"/>
      <c r="L76" s="29"/>
    </row>
    <row r="77" spans="2:12" s="1" customFormat="1" ht="12" customHeight="1">
      <c r="B77" s="29"/>
      <c r="C77" s="24" t="s">
        <v>91</v>
      </c>
      <c r="I77" s="84"/>
      <c r="L77" s="29"/>
    </row>
    <row r="78" spans="2:12" s="1" customFormat="1" ht="16.5" customHeight="1">
      <c r="B78" s="29"/>
      <c r="E78" s="214" t="str">
        <f>E9</f>
        <v>ZRN - KOMUNIKACE</v>
      </c>
      <c r="F78" s="213"/>
      <c r="G78" s="213"/>
      <c r="H78" s="213"/>
      <c r="I78" s="84"/>
      <c r="L78" s="29"/>
    </row>
    <row r="79" spans="2:12" s="1" customFormat="1" ht="6.95" customHeight="1">
      <c r="B79" s="29"/>
      <c r="I79" s="84"/>
      <c r="L79" s="29"/>
    </row>
    <row r="80" spans="2:12" s="1" customFormat="1" ht="12" customHeight="1">
      <c r="B80" s="29"/>
      <c r="C80" s="24" t="s">
        <v>20</v>
      </c>
      <c r="F80" s="15" t="str">
        <f>F12</f>
        <v>CHOMUTOV</v>
      </c>
      <c r="I80" s="85" t="s">
        <v>22</v>
      </c>
      <c r="J80" s="45" t="str">
        <f>IF(J12="","",J12)</f>
        <v>13. 6. 2019</v>
      </c>
      <c r="L80" s="29"/>
    </row>
    <row r="81" spans="2:65" s="1" customFormat="1" ht="6.95" customHeight="1">
      <c r="B81" s="29"/>
      <c r="I81" s="84"/>
      <c r="L81" s="29"/>
    </row>
    <row r="82" spans="2:65" s="1" customFormat="1" ht="13.7" customHeight="1">
      <c r="B82" s="29"/>
      <c r="C82" s="24" t="s">
        <v>24</v>
      </c>
      <c r="F82" s="15" t="str">
        <f>E15</f>
        <v xml:space="preserve"> </v>
      </c>
      <c r="I82" s="85" t="s">
        <v>30</v>
      </c>
      <c r="J82" s="27" t="str">
        <f>E21</f>
        <v>NE2D PROJEKT</v>
      </c>
      <c r="L82" s="29"/>
    </row>
    <row r="83" spans="2:65" s="1" customFormat="1" ht="13.7" customHeight="1">
      <c r="B83" s="29"/>
      <c r="C83" s="24" t="s">
        <v>28</v>
      </c>
      <c r="F83" s="15" t="str">
        <f>IF(E18="","",E18)</f>
        <v>Vyplň údaj</v>
      </c>
      <c r="I83" s="85" t="s">
        <v>32</v>
      </c>
      <c r="J83" s="27" t="str">
        <f>E24</f>
        <v>PLHÁK</v>
      </c>
      <c r="L83" s="29"/>
    </row>
    <row r="84" spans="2:65" s="1" customFormat="1" ht="10.35" customHeight="1">
      <c r="B84" s="29"/>
      <c r="I84" s="84"/>
      <c r="L84" s="29"/>
    </row>
    <row r="85" spans="2:65" s="9" customFormat="1" ht="29.25" customHeight="1">
      <c r="B85" s="116"/>
      <c r="C85" s="117" t="s">
        <v>107</v>
      </c>
      <c r="D85" s="118" t="s">
        <v>54</v>
      </c>
      <c r="E85" s="118" t="s">
        <v>50</v>
      </c>
      <c r="F85" s="118" t="s">
        <v>51</v>
      </c>
      <c r="G85" s="118" t="s">
        <v>108</v>
      </c>
      <c r="H85" s="118" t="s">
        <v>109</v>
      </c>
      <c r="I85" s="119" t="s">
        <v>110</v>
      </c>
      <c r="J85" s="120" t="s">
        <v>96</v>
      </c>
      <c r="K85" s="121" t="s">
        <v>111</v>
      </c>
      <c r="L85" s="116"/>
      <c r="M85" s="52" t="s">
        <v>1</v>
      </c>
      <c r="N85" s="53" t="s">
        <v>39</v>
      </c>
      <c r="O85" s="53" t="s">
        <v>112</v>
      </c>
      <c r="P85" s="53" t="s">
        <v>113</v>
      </c>
      <c r="Q85" s="53" t="s">
        <v>114</v>
      </c>
      <c r="R85" s="53" t="s">
        <v>115</v>
      </c>
      <c r="S85" s="53" t="s">
        <v>116</v>
      </c>
      <c r="T85" s="54" t="s">
        <v>117</v>
      </c>
    </row>
    <row r="86" spans="2:65" s="1" customFormat="1" ht="22.9" customHeight="1">
      <c r="B86" s="29"/>
      <c r="C86" s="57" t="s">
        <v>118</v>
      </c>
      <c r="I86" s="84"/>
      <c r="J86" s="122">
        <f>BK86</f>
        <v>0</v>
      </c>
      <c r="L86" s="29"/>
      <c r="M86" s="55"/>
      <c r="N86" s="46"/>
      <c r="O86" s="46"/>
      <c r="P86" s="123">
        <f>P87</f>
        <v>0</v>
      </c>
      <c r="Q86" s="46"/>
      <c r="R86" s="123">
        <f>R87</f>
        <v>6.8289</v>
      </c>
      <c r="S86" s="46"/>
      <c r="T86" s="124">
        <f>T87</f>
        <v>2617.5239999999999</v>
      </c>
      <c r="AT86" s="15" t="s">
        <v>68</v>
      </c>
      <c r="AU86" s="15" t="s">
        <v>98</v>
      </c>
      <c r="BK86" s="125">
        <f>BK87</f>
        <v>0</v>
      </c>
    </row>
    <row r="87" spans="2:65" s="10" customFormat="1" ht="25.9" customHeight="1">
      <c r="B87" s="126"/>
      <c r="D87" s="127" t="s">
        <v>68</v>
      </c>
      <c r="E87" s="128" t="s">
        <v>119</v>
      </c>
      <c r="F87" s="128" t="s">
        <v>120</v>
      </c>
      <c r="I87" s="129"/>
      <c r="J87" s="130">
        <f>BK87</f>
        <v>0</v>
      </c>
      <c r="L87" s="126"/>
      <c r="M87" s="131"/>
      <c r="N87" s="132"/>
      <c r="O87" s="132"/>
      <c r="P87" s="133">
        <f>P88+P117+P132+P137+P151+P166</f>
        <v>0</v>
      </c>
      <c r="Q87" s="132"/>
      <c r="R87" s="133">
        <f>R88+R117+R132+R137+R151+R166</f>
        <v>6.8289</v>
      </c>
      <c r="S87" s="132"/>
      <c r="T87" s="134">
        <f>T88+T117+T132+T137+T151+T166</f>
        <v>2617.5239999999999</v>
      </c>
      <c r="AR87" s="127" t="s">
        <v>77</v>
      </c>
      <c r="AT87" s="135" t="s">
        <v>68</v>
      </c>
      <c r="AU87" s="135" t="s">
        <v>69</v>
      </c>
      <c r="AY87" s="127" t="s">
        <v>121</v>
      </c>
      <c r="BK87" s="136">
        <f>BK88+BK117+BK132+BK137+BK151+BK166</f>
        <v>0</v>
      </c>
    </row>
    <row r="88" spans="2:65" s="10" customFormat="1" ht="22.9" customHeight="1">
      <c r="B88" s="126"/>
      <c r="D88" s="127" t="s">
        <v>68</v>
      </c>
      <c r="E88" s="137" t="s">
        <v>77</v>
      </c>
      <c r="F88" s="137" t="s">
        <v>122</v>
      </c>
      <c r="I88" s="129"/>
      <c r="J88" s="138">
        <f>BK88</f>
        <v>0</v>
      </c>
      <c r="L88" s="126"/>
      <c r="M88" s="131"/>
      <c r="N88" s="132"/>
      <c r="O88" s="132"/>
      <c r="P88" s="133">
        <f>SUM(P89:P116)</f>
        <v>0</v>
      </c>
      <c r="Q88" s="132"/>
      <c r="R88" s="133">
        <f>SUM(R89:R116)</f>
        <v>0</v>
      </c>
      <c r="S88" s="132"/>
      <c r="T88" s="134">
        <f>SUM(T89:T116)</f>
        <v>2617.5239999999999</v>
      </c>
      <c r="AR88" s="127" t="s">
        <v>77</v>
      </c>
      <c r="AT88" s="135" t="s">
        <v>68</v>
      </c>
      <c r="AU88" s="135" t="s">
        <v>77</v>
      </c>
      <c r="AY88" s="127" t="s">
        <v>121</v>
      </c>
      <c r="BK88" s="136">
        <f>SUM(BK89:BK116)</f>
        <v>0</v>
      </c>
    </row>
    <row r="89" spans="2:65" s="1" customFormat="1" ht="16.5" customHeight="1">
      <c r="B89" s="139"/>
      <c r="C89" s="140" t="s">
        <v>77</v>
      </c>
      <c r="D89" s="140" t="s">
        <v>123</v>
      </c>
      <c r="E89" s="141" t="s">
        <v>124</v>
      </c>
      <c r="F89" s="142" t="s">
        <v>125</v>
      </c>
      <c r="G89" s="143" t="s">
        <v>85</v>
      </c>
      <c r="H89" s="144">
        <v>3094</v>
      </c>
      <c r="I89" s="145"/>
      <c r="J89" s="146">
        <f>ROUND(I89*H89,2)</f>
        <v>0</v>
      </c>
      <c r="K89" s="142" t="s">
        <v>126</v>
      </c>
      <c r="L89" s="29"/>
      <c r="M89" s="147" t="s">
        <v>1</v>
      </c>
      <c r="N89" s="148" t="s">
        <v>40</v>
      </c>
      <c r="O89" s="48"/>
      <c r="P89" s="149">
        <f>O89*H89</f>
        <v>0</v>
      </c>
      <c r="Q89" s="149">
        <v>0</v>
      </c>
      <c r="R89" s="149">
        <f>Q89*H89</f>
        <v>0</v>
      </c>
      <c r="S89" s="149">
        <v>0.28999999999999998</v>
      </c>
      <c r="T89" s="150">
        <f>S89*H89</f>
        <v>897.26</v>
      </c>
      <c r="AR89" s="15" t="s">
        <v>127</v>
      </c>
      <c r="AT89" s="15" t="s">
        <v>123</v>
      </c>
      <c r="AU89" s="15" t="s">
        <v>79</v>
      </c>
      <c r="AY89" s="15" t="s">
        <v>121</v>
      </c>
      <c r="BE89" s="151">
        <f>IF(N89="základní",J89,0)</f>
        <v>0</v>
      </c>
      <c r="BF89" s="151">
        <f>IF(N89="snížená",J89,0)</f>
        <v>0</v>
      </c>
      <c r="BG89" s="151">
        <f>IF(N89="zákl. přenesená",J89,0)</f>
        <v>0</v>
      </c>
      <c r="BH89" s="151">
        <f>IF(N89="sníž. přenesená",J89,0)</f>
        <v>0</v>
      </c>
      <c r="BI89" s="151">
        <f>IF(N89="nulová",J89,0)</f>
        <v>0</v>
      </c>
      <c r="BJ89" s="15" t="s">
        <v>77</v>
      </c>
      <c r="BK89" s="151">
        <f>ROUND(I89*H89,2)</f>
        <v>0</v>
      </c>
      <c r="BL89" s="15" t="s">
        <v>127</v>
      </c>
      <c r="BM89" s="15" t="s">
        <v>128</v>
      </c>
    </row>
    <row r="90" spans="2:65" s="11" customFormat="1" ht="11.25">
      <c r="B90" s="152"/>
      <c r="D90" s="153" t="s">
        <v>129</v>
      </c>
      <c r="E90" s="154" t="s">
        <v>1</v>
      </c>
      <c r="F90" s="155" t="s">
        <v>83</v>
      </c>
      <c r="H90" s="156">
        <v>3094</v>
      </c>
      <c r="I90" s="157"/>
      <c r="L90" s="152"/>
      <c r="M90" s="158"/>
      <c r="N90" s="159"/>
      <c r="O90" s="159"/>
      <c r="P90" s="159"/>
      <c r="Q90" s="159"/>
      <c r="R90" s="159"/>
      <c r="S90" s="159"/>
      <c r="T90" s="160"/>
      <c r="AT90" s="154" t="s">
        <v>129</v>
      </c>
      <c r="AU90" s="154" t="s">
        <v>79</v>
      </c>
      <c r="AV90" s="11" t="s">
        <v>79</v>
      </c>
      <c r="AW90" s="11" t="s">
        <v>31</v>
      </c>
      <c r="AX90" s="11" t="s">
        <v>77</v>
      </c>
      <c r="AY90" s="154" t="s">
        <v>121</v>
      </c>
    </row>
    <row r="91" spans="2:65" s="1" customFormat="1" ht="16.5" customHeight="1">
      <c r="B91" s="139"/>
      <c r="C91" s="140" t="s">
        <v>79</v>
      </c>
      <c r="D91" s="140" t="s">
        <v>123</v>
      </c>
      <c r="E91" s="141" t="s">
        <v>130</v>
      </c>
      <c r="F91" s="142" t="s">
        <v>131</v>
      </c>
      <c r="G91" s="143" t="s">
        <v>85</v>
      </c>
      <c r="H91" s="144">
        <v>3094</v>
      </c>
      <c r="I91" s="145"/>
      <c r="J91" s="146">
        <f>ROUND(I91*H91,2)</f>
        <v>0</v>
      </c>
      <c r="K91" s="142" t="s">
        <v>126</v>
      </c>
      <c r="L91" s="29"/>
      <c r="M91" s="147" t="s">
        <v>1</v>
      </c>
      <c r="N91" s="148" t="s">
        <v>40</v>
      </c>
      <c r="O91" s="48"/>
      <c r="P91" s="149">
        <f>O91*H91</f>
        <v>0</v>
      </c>
      <c r="Q91" s="149">
        <v>0</v>
      </c>
      <c r="R91" s="149">
        <f>Q91*H91</f>
        <v>0</v>
      </c>
      <c r="S91" s="149">
        <v>0.24</v>
      </c>
      <c r="T91" s="150">
        <f>S91*H91</f>
        <v>742.56</v>
      </c>
      <c r="AR91" s="15" t="s">
        <v>127</v>
      </c>
      <c r="AT91" s="15" t="s">
        <v>123</v>
      </c>
      <c r="AU91" s="15" t="s">
        <v>79</v>
      </c>
      <c r="AY91" s="15" t="s">
        <v>121</v>
      </c>
      <c r="BE91" s="151">
        <f>IF(N91="základní",J91,0)</f>
        <v>0</v>
      </c>
      <c r="BF91" s="151">
        <f>IF(N91="snížená",J91,0)</f>
        <v>0</v>
      </c>
      <c r="BG91" s="151">
        <f>IF(N91="zákl. přenesená",J91,0)</f>
        <v>0</v>
      </c>
      <c r="BH91" s="151">
        <f>IF(N91="sníž. přenesená",J91,0)</f>
        <v>0</v>
      </c>
      <c r="BI91" s="151">
        <f>IF(N91="nulová",J91,0)</f>
        <v>0</v>
      </c>
      <c r="BJ91" s="15" t="s">
        <v>77</v>
      </c>
      <c r="BK91" s="151">
        <f>ROUND(I91*H91,2)</f>
        <v>0</v>
      </c>
      <c r="BL91" s="15" t="s">
        <v>127</v>
      </c>
      <c r="BM91" s="15" t="s">
        <v>132</v>
      </c>
    </row>
    <row r="92" spans="2:65" s="11" customFormat="1" ht="11.25">
      <c r="B92" s="152"/>
      <c r="D92" s="153" t="s">
        <v>129</v>
      </c>
      <c r="E92" s="154" t="s">
        <v>1</v>
      </c>
      <c r="F92" s="155" t="s">
        <v>83</v>
      </c>
      <c r="H92" s="156">
        <v>3094</v>
      </c>
      <c r="I92" s="157"/>
      <c r="L92" s="152"/>
      <c r="M92" s="158"/>
      <c r="N92" s="159"/>
      <c r="O92" s="159"/>
      <c r="P92" s="159"/>
      <c r="Q92" s="159"/>
      <c r="R92" s="159"/>
      <c r="S92" s="159"/>
      <c r="T92" s="160"/>
      <c r="AT92" s="154" t="s">
        <v>129</v>
      </c>
      <c r="AU92" s="154" t="s">
        <v>79</v>
      </c>
      <c r="AV92" s="11" t="s">
        <v>79</v>
      </c>
      <c r="AW92" s="11" t="s">
        <v>31</v>
      </c>
      <c r="AX92" s="11" t="s">
        <v>77</v>
      </c>
      <c r="AY92" s="154" t="s">
        <v>121</v>
      </c>
    </row>
    <row r="93" spans="2:65" s="1" customFormat="1" ht="16.5" customHeight="1">
      <c r="B93" s="139"/>
      <c r="C93" s="140" t="s">
        <v>87</v>
      </c>
      <c r="D93" s="140" t="s">
        <v>123</v>
      </c>
      <c r="E93" s="141" t="s">
        <v>133</v>
      </c>
      <c r="F93" s="142" t="s">
        <v>134</v>
      </c>
      <c r="G93" s="143" t="s">
        <v>85</v>
      </c>
      <c r="H93" s="144">
        <v>3094</v>
      </c>
      <c r="I93" s="145"/>
      <c r="J93" s="146">
        <f>ROUND(I93*H93,2)</f>
        <v>0</v>
      </c>
      <c r="K93" s="142" t="s">
        <v>126</v>
      </c>
      <c r="L93" s="29"/>
      <c r="M93" s="147" t="s">
        <v>1</v>
      </c>
      <c r="N93" s="148" t="s">
        <v>40</v>
      </c>
      <c r="O93" s="48"/>
      <c r="P93" s="149">
        <f>O93*H93</f>
        <v>0</v>
      </c>
      <c r="Q93" s="149">
        <v>0</v>
      </c>
      <c r="R93" s="149">
        <f>Q93*H93</f>
        <v>0</v>
      </c>
      <c r="S93" s="149">
        <v>0.316</v>
      </c>
      <c r="T93" s="150">
        <f>S93*H93</f>
        <v>977.70400000000006</v>
      </c>
      <c r="AR93" s="15" t="s">
        <v>127</v>
      </c>
      <c r="AT93" s="15" t="s">
        <v>123</v>
      </c>
      <c r="AU93" s="15" t="s">
        <v>79</v>
      </c>
      <c r="AY93" s="15" t="s">
        <v>121</v>
      </c>
      <c r="BE93" s="151">
        <f>IF(N93="základní",J93,0)</f>
        <v>0</v>
      </c>
      <c r="BF93" s="151">
        <f>IF(N93="snížená",J93,0)</f>
        <v>0</v>
      </c>
      <c r="BG93" s="151">
        <f>IF(N93="zákl. přenesená",J93,0)</f>
        <v>0</v>
      </c>
      <c r="BH93" s="151">
        <f>IF(N93="sníž. přenesená",J93,0)</f>
        <v>0</v>
      </c>
      <c r="BI93" s="151">
        <f>IF(N93="nulová",J93,0)</f>
        <v>0</v>
      </c>
      <c r="BJ93" s="15" t="s">
        <v>77</v>
      </c>
      <c r="BK93" s="151">
        <f>ROUND(I93*H93,2)</f>
        <v>0</v>
      </c>
      <c r="BL93" s="15" t="s">
        <v>127</v>
      </c>
      <c r="BM93" s="15" t="s">
        <v>135</v>
      </c>
    </row>
    <row r="94" spans="2:65" s="11" customFormat="1" ht="11.25">
      <c r="B94" s="152"/>
      <c r="D94" s="153" t="s">
        <v>129</v>
      </c>
      <c r="E94" s="154" t="s">
        <v>1</v>
      </c>
      <c r="F94" s="155" t="s">
        <v>83</v>
      </c>
      <c r="H94" s="156">
        <v>3094</v>
      </c>
      <c r="I94" s="157"/>
      <c r="L94" s="152"/>
      <c r="M94" s="158"/>
      <c r="N94" s="159"/>
      <c r="O94" s="159"/>
      <c r="P94" s="159"/>
      <c r="Q94" s="159"/>
      <c r="R94" s="159"/>
      <c r="S94" s="159"/>
      <c r="T94" s="160"/>
      <c r="AT94" s="154" t="s">
        <v>129</v>
      </c>
      <c r="AU94" s="154" t="s">
        <v>79</v>
      </c>
      <c r="AV94" s="11" t="s">
        <v>79</v>
      </c>
      <c r="AW94" s="11" t="s">
        <v>31</v>
      </c>
      <c r="AX94" s="11" t="s">
        <v>77</v>
      </c>
      <c r="AY94" s="154" t="s">
        <v>121</v>
      </c>
    </row>
    <row r="95" spans="2:65" s="1" customFormat="1" ht="16.5" customHeight="1">
      <c r="B95" s="139"/>
      <c r="C95" s="140" t="s">
        <v>127</v>
      </c>
      <c r="D95" s="140" t="s">
        <v>123</v>
      </c>
      <c r="E95" s="141" t="s">
        <v>136</v>
      </c>
      <c r="F95" s="142" t="s">
        <v>137</v>
      </c>
      <c r="G95" s="143" t="s">
        <v>138</v>
      </c>
      <c r="H95" s="144">
        <v>464.1</v>
      </c>
      <c r="I95" s="145"/>
      <c r="J95" s="146">
        <f>ROUND(I95*H95,2)</f>
        <v>0</v>
      </c>
      <c r="K95" s="142" t="s">
        <v>126</v>
      </c>
      <c r="L95" s="29"/>
      <c r="M95" s="147" t="s">
        <v>1</v>
      </c>
      <c r="N95" s="148" t="s">
        <v>40</v>
      </c>
      <c r="O95" s="48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AR95" s="15" t="s">
        <v>127</v>
      </c>
      <c r="AT95" s="15" t="s">
        <v>123</v>
      </c>
      <c r="AU95" s="15" t="s">
        <v>79</v>
      </c>
      <c r="AY95" s="15" t="s">
        <v>121</v>
      </c>
      <c r="BE95" s="151">
        <f>IF(N95="základní",J95,0)</f>
        <v>0</v>
      </c>
      <c r="BF95" s="151">
        <f>IF(N95="snížená",J95,0)</f>
        <v>0</v>
      </c>
      <c r="BG95" s="151">
        <f>IF(N95="zákl. přenesená",J95,0)</f>
        <v>0</v>
      </c>
      <c r="BH95" s="151">
        <f>IF(N95="sníž. přenesená",J95,0)</f>
        <v>0</v>
      </c>
      <c r="BI95" s="151">
        <f>IF(N95="nulová",J95,0)</f>
        <v>0</v>
      </c>
      <c r="BJ95" s="15" t="s">
        <v>77</v>
      </c>
      <c r="BK95" s="151">
        <f>ROUND(I95*H95,2)</f>
        <v>0</v>
      </c>
      <c r="BL95" s="15" t="s">
        <v>127</v>
      </c>
      <c r="BM95" s="15" t="s">
        <v>139</v>
      </c>
    </row>
    <row r="96" spans="2:65" s="11" customFormat="1" ht="11.25">
      <c r="B96" s="152"/>
      <c r="D96" s="153" t="s">
        <v>129</v>
      </c>
      <c r="E96" s="154" t="s">
        <v>88</v>
      </c>
      <c r="F96" s="155" t="s">
        <v>140</v>
      </c>
      <c r="H96" s="156">
        <v>464.1</v>
      </c>
      <c r="I96" s="157"/>
      <c r="L96" s="152"/>
      <c r="M96" s="158"/>
      <c r="N96" s="159"/>
      <c r="O96" s="159"/>
      <c r="P96" s="159"/>
      <c r="Q96" s="159"/>
      <c r="R96" s="159"/>
      <c r="S96" s="159"/>
      <c r="T96" s="160"/>
      <c r="AT96" s="154" t="s">
        <v>129</v>
      </c>
      <c r="AU96" s="154" t="s">
        <v>79</v>
      </c>
      <c r="AV96" s="11" t="s">
        <v>79</v>
      </c>
      <c r="AW96" s="11" t="s">
        <v>31</v>
      </c>
      <c r="AX96" s="11" t="s">
        <v>77</v>
      </c>
      <c r="AY96" s="154" t="s">
        <v>121</v>
      </c>
    </row>
    <row r="97" spans="2:65" s="1" customFormat="1" ht="16.5" customHeight="1">
      <c r="B97" s="139"/>
      <c r="C97" s="140" t="s">
        <v>141</v>
      </c>
      <c r="D97" s="140" t="s">
        <v>123</v>
      </c>
      <c r="E97" s="141" t="s">
        <v>142</v>
      </c>
      <c r="F97" s="142" t="s">
        <v>143</v>
      </c>
      <c r="G97" s="143" t="s">
        <v>138</v>
      </c>
      <c r="H97" s="144">
        <v>232.05</v>
      </c>
      <c r="I97" s="145"/>
      <c r="J97" s="146">
        <f>ROUND(I97*H97,2)</f>
        <v>0</v>
      </c>
      <c r="K97" s="142" t="s">
        <v>126</v>
      </c>
      <c r="L97" s="29"/>
      <c r="M97" s="147" t="s">
        <v>1</v>
      </c>
      <c r="N97" s="148" t="s">
        <v>40</v>
      </c>
      <c r="O97" s="48"/>
      <c r="P97" s="149">
        <f>O97*H97</f>
        <v>0</v>
      </c>
      <c r="Q97" s="149">
        <v>0</v>
      </c>
      <c r="R97" s="149">
        <f>Q97*H97</f>
        <v>0</v>
      </c>
      <c r="S97" s="149">
        <v>0</v>
      </c>
      <c r="T97" s="150">
        <f>S97*H97</f>
        <v>0</v>
      </c>
      <c r="AR97" s="15" t="s">
        <v>127</v>
      </c>
      <c r="AT97" s="15" t="s">
        <v>123</v>
      </c>
      <c r="AU97" s="15" t="s">
        <v>79</v>
      </c>
      <c r="AY97" s="15" t="s">
        <v>121</v>
      </c>
      <c r="BE97" s="151">
        <f>IF(N97="základní",J97,0)</f>
        <v>0</v>
      </c>
      <c r="BF97" s="151">
        <f>IF(N97="snížená",J97,0)</f>
        <v>0</v>
      </c>
      <c r="BG97" s="151">
        <f>IF(N97="zákl. přenesená",J97,0)</f>
        <v>0</v>
      </c>
      <c r="BH97" s="151">
        <f>IF(N97="sníž. přenesená",J97,0)</f>
        <v>0</v>
      </c>
      <c r="BI97" s="151">
        <f>IF(N97="nulová",J97,0)</f>
        <v>0</v>
      </c>
      <c r="BJ97" s="15" t="s">
        <v>77</v>
      </c>
      <c r="BK97" s="151">
        <f>ROUND(I97*H97,2)</f>
        <v>0</v>
      </c>
      <c r="BL97" s="15" t="s">
        <v>127</v>
      </c>
      <c r="BM97" s="15" t="s">
        <v>144</v>
      </c>
    </row>
    <row r="98" spans="2:65" s="1" customFormat="1" ht="19.5">
      <c r="B98" s="29"/>
      <c r="D98" s="153" t="s">
        <v>145</v>
      </c>
      <c r="F98" s="161" t="s">
        <v>146</v>
      </c>
      <c r="I98" s="84"/>
      <c r="L98" s="29"/>
      <c r="M98" s="162"/>
      <c r="N98" s="48"/>
      <c r="O98" s="48"/>
      <c r="P98" s="48"/>
      <c r="Q98" s="48"/>
      <c r="R98" s="48"/>
      <c r="S98" s="48"/>
      <c r="T98" s="49"/>
      <c r="AT98" s="15" t="s">
        <v>145</v>
      </c>
      <c r="AU98" s="15" t="s">
        <v>79</v>
      </c>
    </row>
    <row r="99" spans="2:65" s="11" customFormat="1" ht="11.25">
      <c r="B99" s="152"/>
      <c r="D99" s="153" t="s">
        <v>129</v>
      </c>
      <c r="E99" s="154" t="s">
        <v>1</v>
      </c>
      <c r="F99" s="155" t="s">
        <v>88</v>
      </c>
      <c r="H99" s="156">
        <v>464.1</v>
      </c>
      <c r="I99" s="157"/>
      <c r="L99" s="152"/>
      <c r="M99" s="158"/>
      <c r="N99" s="159"/>
      <c r="O99" s="159"/>
      <c r="P99" s="159"/>
      <c r="Q99" s="159"/>
      <c r="R99" s="159"/>
      <c r="S99" s="159"/>
      <c r="T99" s="160"/>
      <c r="AT99" s="154" t="s">
        <v>129</v>
      </c>
      <c r="AU99" s="154" t="s">
        <v>79</v>
      </c>
      <c r="AV99" s="11" t="s">
        <v>79</v>
      </c>
      <c r="AW99" s="11" t="s">
        <v>31</v>
      </c>
      <c r="AX99" s="11" t="s">
        <v>77</v>
      </c>
      <c r="AY99" s="154" t="s">
        <v>121</v>
      </c>
    </row>
    <row r="100" spans="2:65" s="11" customFormat="1" ht="11.25">
      <c r="B100" s="152"/>
      <c r="D100" s="153" t="s">
        <v>129</v>
      </c>
      <c r="F100" s="155" t="s">
        <v>147</v>
      </c>
      <c r="H100" s="156">
        <v>232.05</v>
      </c>
      <c r="I100" s="157"/>
      <c r="L100" s="152"/>
      <c r="M100" s="158"/>
      <c r="N100" s="159"/>
      <c r="O100" s="159"/>
      <c r="P100" s="159"/>
      <c r="Q100" s="159"/>
      <c r="R100" s="159"/>
      <c r="S100" s="159"/>
      <c r="T100" s="160"/>
      <c r="AT100" s="154" t="s">
        <v>129</v>
      </c>
      <c r="AU100" s="154" t="s">
        <v>79</v>
      </c>
      <c r="AV100" s="11" t="s">
        <v>79</v>
      </c>
      <c r="AW100" s="11" t="s">
        <v>3</v>
      </c>
      <c r="AX100" s="11" t="s">
        <v>77</v>
      </c>
      <c r="AY100" s="154" t="s">
        <v>121</v>
      </c>
    </row>
    <row r="101" spans="2:65" s="1" customFormat="1" ht="16.5" customHeight="1">
      <c r="B101" s="139"/>
      <c r="C101" s="140" t="s">
        <v>148</v>
      </c>
      <c r="D101" s="140" t="s">
        <v>123</v>
      </c>
      <c r="E101" s="141" t="s">
        <v>149</v>
      </c>
      <c r="F101" s="142" t="s">
        <v>150</v>
      </c>
      <c r="G101" s="143" t="s">
        <v>138</v>
      </c>
      <c r="H101" s="144">
        <v>116.02500000000001</v>
      </c>
      <c r="I101" s="145"/>
      <c r="J101" s="146">
        <f>ROUND(I101*H101,2)</f>
        <v>0</v>
      </c>
      <c r="K101" s="142" t="s">
        <v>126</v>
      </c>
      <c r="L101" s="29"/>
      <c r="M101" s="147" t="s">
        <v>1</v>
      </c>
      <c r="N101" s="148" t="s">
        <v>40</v>
      </c>
      <c r="O101" s="48"/>
      <c r="P101" s="149">
        <f>O101*H101</f>
        <v>0</v>
      </c>
      <c r="Q101" s="149">
        <v>0</v>
      </c>
      <c r="R101" s="149">
        <f>Q101*H101</f>
        <v>0</v>
      </c>
      <c r="S101" s="149">
        <v>0</v>
      </c>
      <c r="T101" s="150">
        <f>S101*H101</f>
        <v>0</v>
      </c>
      <c r="AR101" s="15" t="s">
        <v>127</v>
      </c>
      <c r="AT101" s="15" t="s">
        <v>123</v>
      </c>
      <c r="AU101" s="15" t="s">
        <v>79</v>
      </c>
      <c r="AY101" s="15" t="s">
        <v>121</v>
      </c>
      <c r="BE101" s="151">
        <f>IF(N101="základní",J101,0)</f>
        <v>0</v>
      </c>
      <c r="BF101" s="151">
        <f>IF(N101="snížená",J101,0)</f>
        <v>0</v>
      </c>
      <c r="BG101" s="151">
        <f>IF(N101="zákl. přenesená",J101,0)</f>
        <v>0</v>
      </c>
      <c r="BH101" s="151">
        <f>IF(N101="sníž. přenesená",J101,0)</f>
        <v>0</v>
      </c>
      <c r="BI101" s="151">
        <f>IF(N101="nulová",J101,0)</f>
        <v>0</v>
      </c>
      <c r="BJ101" s="15" t="s">
        <v>77</v>
      </c>
      <c r="BK101" s="151">
        <f>ROUND(I101*H101,2)</f>
        <v>0</v>
      </c>
      <c r="BL101" s="15" t="s">
        <v>127</v>
      </c>
      <c r="BM101" s="15" t="s">
        <v>151</v>
      </c>
    </row>
    <row r="102" spans="2:65" s="1" customFormat="1" ht="19.5">
      <c r="B102" s="29"/>
      <c r="D102" s="153" t="s">
        <v>145</v>
      </c>
      <c r="F102" s="161" t="s">
        <v>152</v>
      </c>
      <c r="I102" s="84"/>
      <c r="L102" s="29"/>
      <c r="M102" s="162"/>
      <c r="N102" s="48"/>
      <c r="O102" s="48"/>
      <c r="P102" s="48"/>
      <c r="Q102" s="48"/>
      <c r="R102" s="48"/>
      <c r="S102" s="48"/>
      <c r="T102" s="49"/>
      <c r="AT102" s="15" t="s">
        <v>145</v>
      </c>
      <c r="AU102" s="15" t="s">
        <v>79</v>
      </c>
    </row>
    <row r="103" spans="2:65" s="11" customFormat="1" ht="11.25">
      <c r="B103" s="152"/>
      <c r="D103" s="153" t="s">
        <v>129</v>
      </c>
      <c r="E103" s="154" t="s">
        <v>1</v>
      </c>
      <c r="F103" s="155" t="s">
        <v>88</v>
      </c>
      <c r="H103" s="156">
        <v>464.1</v>
      </c>
      <c r="I103" s="157"/>
      <c r="L103" s="152"/>
      <c r="M103" s="158"/>
      <c r="N103" s="159"/>
      <c r="O103" s="159"/>
      <c r="P103" s="159"/>
      <c r="Q103" s="159"/>
      <c r="R103" s="159"/>
      <c r="S103" s="159"/>
      <c r="T103" s="160"/>
      <c r="AT103" s="154" t="s">
        <v>129</v>
      </c>
      <c r="AU103" s="154" t="s">
        <v>79</v>
      </c>
      <c r="AV103" s="11" t="s">
        <v>79</v>
      </c>
      <c r="AW103" s="11" t="s">
        <v>31</v>
      </c>
      <c r="AX103" s="11" t="s">
        <v>77</v>
      </c>
      <c r="AY103" s="154" t="s">
        <v>121</v>
      </c>
    </row>
    <row r="104" spans="2:65" s="11" customFormat="1" ht="11.25">
      <c r="B104" s="152"/>
      <c r="D104" s="153" t="s">
        <v>129</v>
      </c>
      <c r="F104" s="155" t="s">
        <v>153</v>
      </c>
      <c r="H104" s="156">
        <v>116.02500000000001</v>
      </c>
      <c r="I104" s="157"/>
      <c r="L104" s="152"/>
      <c r="M104" s="158"/>
      <c r="N104" s="159"/>
      <c r="O104" s="159"/>
      <c r="P104" s="159"/>
      <c r="Q104" s="159"/>
      <c r="R104" s="159"/>
      <c r="S104" s="159"/>
      <c r="T104" s="160"/>
      <c r="AT104" s="154" t="s">
        <v>129</v>
      </c>
      <c r="AU104" s="154" t="s">
        <v>79</v>
      </c>
      <c r="AV104" s="11" t="s">
        <v>79</v>
      </c>
      <c r="AW104" s="11" t="s">
        <v>3</v>
      </c>
      <c r="AX104" s="11" t="s">
        <v>77</v>
      </c>
      <c r="AY104" s="154" t="s">
        <v>121</v>
      </c>
    </row>
    <row r="105" spans="2:65" s="1" customFormat="1" ht="16.5" customHeight="1">
      <c r="B105" s="139"/>
      <c r="C105" s="140" t="s">
        <v>154</v>
      </c>
      <c r="D105" s="140" t="s">
        <v>123</v>
      </c>
      <c r="E105" s="141" t="s">
        <v>155</v>
      </c>
      <c r="F105" s="142" t="s">
        <v>156</v>
      </c>
      <c r="G105" s="143" t="s">
        <v>138</v>
      </c>
      <c r="H105" s="144">
        <v>1</v>
      </c>
      <c r="I105" s="145"/>
      <c r="J105" s="146">
        <f>ROUND(I105*H105,2)</f>
        <v>0</v>
      </c>
      <c r="K105" s="142" t="s">
        <v>126</v>
      </c>
      <c r="L105" s="29"/>
      <c r="M105" s="147" t="s">
        <v>1</v>
      </c>
      <c r="N105" s="148" t="s">
        <v>40</v>
      </c>
      <c r="O105" s="48"/>
      <c r="P105" s="149">
        <f>O105*H105</f>
        <v>0</v>
      </c>
      <c r="Q105" s="149">
        <v>0</v>
      </c>
      <c r="R105" s="149">
        <f>Q105*H105</f>
        <v>0</v>
      </c>
      <c r="S105" s="149">
        <v>0</v>
      </c>
      <c r="T105" s="150">
        <f>S105*H105</f>
        <v>0</v>
      </c>
      <c r="AR105" s="15" t="s">
        <v>127</v>
      </c>
      <c r="AT105" s="15" t="s">
        <v>123</v>
      </c>
      <c r="AU105" s="15" t="s">
        <v>79</v>
      </c>
      <c r="AY105" s="15" t="s">
        <v>121</v>
      </c>
      <c r="BE105" s="151">
        <f>IF(N105="základní",J105,0)</f>
        <v>0</v>
      </c>
      <c r="BF105" s="151">
        <f>IF(N105="snížená",J105,0)</f>
        <v>0</v>
      </c>
      <c r="BG105" s="151">
        <f>IF(N105="zákl. přenesená",J105,0)</f>
        <v>0</v>
      </c>
      <c r="BH105" s="151">
        <f>IF(N105="sníž. přenesená",J105,0)</f>
        <v>0</v>
      </c>
      <c r="BI105" s="151">
        <f>IF(N105="nulová",J105,0)</f>
        <v>0</v>
      </c>
      <c r="BJ105" s="15" t="s">
        <v>77</v>
      </c>
      <c r="BK105" s="151">
        <f>ROUND(I105*H105,2)</f>
        <v>0</v>
      </c>
      <c r="BL105" s="15" t="s">
        <v>127</v>
      </c>
      <c r="BM105" s="15" t="s">
        <v>157</v>
      </c>
    </row>
    <row r="106" spans="2:65" s="1" customFormat="1" ht="16.5" customHeight="1">
      <c r="B106" s="139"/>
      <c r="C106" s="140" t="s">
        <v>158</v>
      </c>
      <c r="D106" s="140" t="s">
        <v>123</v>
      </c>
      <c r="E106" s="141" t="s">
        <v>159</v>
      </c>
      <c r="F106" s="142" t="s">
        <v>160</v>
      </c>
      <c r="G106" s="143" t="s">
        <v>138</v>
      </c>
      <c r="H106" s="144">
        <v>464.1</v>
      </c>
      <c r="I106" s="145"/>
      <c r="J106" s="146">
        <f>ROUND(I106*H106,2)</f>
        <v>0</v>
      </c>
      <c r="K106" s="142" t="s">
        <v>126</v>
      </c>
      <c r="L106" s="29"/>
      <c r="M106" s="147" t="s">
        <v>1</v>
      </c>
      <c r="N106" s="148" t="s">
        <v>40</v>
      </c>
      <c r="O106" s="48"/>
      <c r="P106" s="149">
        <f>O106*H106</f>
        <v>0</v>
      </c>
      <c r="Q106" s="149">
        <v>0</v>
      </c>
      <c r="R106" s="149">
        <f>Q106*H106</f>
        <v>0</v>
      </c>
      <c r="S106" s="149">
        <v>0</v>
      </c>
      <c r="T106" s="150">
        <f>S106*H106</f>
        <v>0</v>
      </c>
      <c r="AR106" s="15" t="s">
        <v>127</v>
      </c>
      <c r="AT106" s="15" t="s">
        <v>123</v>
      </c>
      <c r="AU106" s="15" t="s">
        <v>79</v>
      </c>
      <c r="AY106" s="15" t="s">
        <v>121</v>
      </c>
      <c r="BE106" s="151">
        <f>IF(N106="základní",J106,0)</f>
        <v>0</v>
      </c>
      <c r="BF106" s="151">
        <f>IF(N106="snížená",J106,0)</f>
        <v>0</v>
      </c>
      <c r="BG106" s="151">
        <f>IF(N106="zákl. přenesená",J106,0)</f>
        <v>0</v>
      </c>
      <c r="BH106" s="151">
        <f>IF(N106="sníž. přenesená",J106,0)</f>
        <v>0</v>
      </c>
      <c r="BI106" s="151">
        <f>IF(N106="nulová",J106,0)</f>
        <v>0</v>
      </c>
      <c r="BJ106" s="15" t="s">
        <v>77</v>
      </c>
      <c r="BK106" s="151">
        <f>ROUND(I106*H106,2)</f>
        <v>0</v>
      </c>
      <c r="BL106" s="15" t="s">
        <v>127</v>
      </c>
      <c r="BM106" s="15" t="s">
        <v>161</v>
      </c>
    </row>
    <row r="107" spans="2:65" s="11" customFormat="1" ht="11.25">
      <c r="B107" s="152"/>
      <c r="D107" s="153" t="s">
        <v>129</v>
      </c>
      <c r="E107" s="154" t="s">
        <v>1</v>
      </c>
      <c r="F107" s="155" t="s">
        <v>88</v>
      </c>
      <c r="H107" s="156">
        <v>464.1</v>
      </c>
      <c r="I107" s="157"/>
      <c r="L107" s="152"/>
      <c r="M107" s="158"/>
      <c r="N107" s="159"/>
      <c r="O107" s="159"/>
      <c r="P107" s="159"/>
      <c r="Q107" s="159"/>
      <c r="R107" s="159"/>
      <c r="S107" s="159"/>
      <c r="T107" s="160"/>
      <c r="AT107" s="154" t="s">
        <v>129</v>
      </c>
      <c r="AU107" s="154" t="s">
        <v>79</v>
      </c>
      <c r="AV107" s="11" t="s">
        <v>79</v>
      </c>
      <c r="AW107" s="11" t="s">
        <v>31</v>
      </c>
      <c r="AX107" s="11" t="s">
        <v>77</v>
      </c>
      <c r="AY107" s="154" t="s">
        <v>121</v>
      </c>
    </row>
    <row r="108" spans="2:65" s="1" customFormat="1" ht="16.5" customHeight="1">
      <c r="B108" s="139"/>
      <c r="C108" s="140" t="s">
        <v>162</v>
      </c>
      <c r="D108" s="140" t="s">
        <v>123</v>
      </c>
      <c r="E108" s="141" t="s">
        <v>163</v>
      </c>
      <c r="F108" s="142" t="s">
        <v>164</v>
      </c>
      <c r="G108" s="143" t="s">
        <v>138</v>
      </c>
      <c r="H108" s="144">
        <v>2320.5</v>
      </c>
      <c r="I108" s="145"/>
      <c r="J108" s="146">
        <f>ROUND(I108*H108,2)</f>
        <v>0</v>
      </c>
      <c r="K108" s="142" t="s">
        <v>126</v>
      </c>
      <c r="L108" s="29"/>
      <c r="M108" s="147" t="s">
        <v>1</v>
      </c>
      <c r="N108" s="148" t="s">
        <v>40</v>
      </c>
      <c r="O108" s="48"/>
      <c r="P108" s="149">
        <f>O108*H108</f>
        <v>0</v>
      </c>
      <c r="Q108" s="149">
        <v>0</v>
      </c>
      <c r="R108" s="149">
        <f>Q108*H108</f>
        <v>0</v>
      </c>
      <c r="S108" s="149">
        <v>0</v>
      </c>
      <c r="T108" s="150">
        <f>S108*H108</f>
        <v>0</v>
      </c>
      <c r="AR108" s="15" t="s">
        <v>127</v>
      </c>
      <c r="AT108" s="15" t="s">
        <v>123</v>
      </c>
      <c r="AU108" s="15" t="s">
        <v>79</v>
      </c>
      <c r="AY108" s="15" t="s">
        <v>121</v>
      </c>
      <c r="BE108" s="151">
        <f>IF(N108="základní",J108,0)</f>
        <v>0</v>
      </c>
      <c r="BF108" s="151">
        <f>IF(N108="snížená",J108,0)</f>
        <v>0</v>
      </c>
      <c r="BG108" s="151">
        <f>IF(N108="zákl. přenesená",J108,0)</f>
        <v>0</v>
      </c>
      <c r="BH108" s="151">
        <f>IF(N108="sníž. přenesená",J108,0)</f>
        <v>0</v>
      </c>
      <c r="BI108" s="151">
        <f>IF(N108="nulová",J108,0)</f>
        <v>0</v>
      </c>
      <c r="BJ108" s="15" t="s">
        <v>77</v>
      </c>
      <c r="BK108" s="151">
        <f>ROUND(I108*H108,2)</f>
        <v>0</v>
      </c>
      <c r="BL108" s="15" t="s">
        <v>127</v>
      </c>
      <c r="BM108" s="15" t="s">
        <v>165</v>
      </c>
    </row>
    <row r="109" spans="2:65" s="1" customFormat="1" ht="19.5">
      <c r="B109" s="29"/>
      <c r="D109" s="153" t="s">
        <v>145</v>
      </c>
      <c r="F109" s="161" t="s">
        <v>166</v>
      </c>
      <c r="I109" s="84"/>
      <c r="L109" s="29"/>
      <c r="M109" s="162"/>
      <c r="N109" s="48"/>
      <c r="O109" s="48"/>
      <c r="P109" s="48"/>
      <c r="Q109" s="48"/>
      <c r="R109" s="48"/>
      <c r="S109" s="48"/>
      <c r="T109" s="49"/>
      <c r="AT109" s="15" t="s">
        <v>145</v>
      </c>
      <c r="AU109" s="15" t="s">
        <v>79</v>
      </c>
    </row>
    <row r="110" spans="2:65" s="11" customFormat="1" ht="11.25">
      <c r="B110" s="152"/>
      <c r="D110" s="153" t="s">
        <v>129</v>
      </c>
      <c r="F110" s="155" t="s">
        <v>167</v>
      </c>
      <c r="H110" s="156">
        <v>2320.5</v>
      </c>
      <c r="I110" s="157"/>
      <c r="L110" s="152"/>
      <c r="M110" s="158"/>
      <c r="N110" s="159"/>
      <c r="O110" s="159"/>
      <c r="P110" s="159"/>
      <c r="Q110" s="159"/>
      <c r="R110" s="159"/>
      <c r="S110" s="159"/>
      <c r="T110" s="160"/>
      <c r="AT110" s="154" t="s">
        <v>129</v>
      </c>
      <c r="AU110" s="154" t="s">
        <v>79</v>
      </c>
      <c r="AV110" s="11" t="s">
        <v>79</v>
      </c>
      <c r="AW110" s="11" t="s">
        <v>3</v>
      </c>
      <c r="AX110" s="11" t="s">
        <v>77</v>
      </c>
      <c r="AY110" s="154" t="s">
        <v>121</v>
      </c>
    </row>
    <row r="111" spans="2:65" s="1" customFormat="1" ht="16.5" customHeight="1">
      <c r="B111" s="139"/>
      <c r="C111" s="140" t="s">
        <v>168</v>
      </c>
      <c r="D111" s="140" t="s">
        <v>123</v>
      </c>
      <c r="E111" s="141" t="s">
        <v>169</v>
      </c>
      <c r="F111" s="142" t="s">
        <v>170</v>
      </c>
      <c r="G111" s="143" t="s">
        <v>171</v>
      </c>
      <c r="H111" s="144">
        <v>812.17499999999995</v>
      </c>
      <c r="I111" s="145"/>
      <c r="J111" s="146">
        <f>ROUND(I111*H111,2)</f>
        <v>0</v>
      </c>
      <c r="K111" s="142" t="s">
        <v>126</v>
      </c>
      <c r="L111" s="29"/>
      <c r="M111" s="147" t="s">
        <v>1</v>
      </c>
      <c r="N111" s="148" t="s">
        <v>40</v>
      </c>
      <c r="O111" s="48"/>
      <c r="P111" s="149">
        <f>O111*H111</f>
        <v>0</v>
      </c>
      <c r="Q111" s="149">
        <v>0</v>
      </c>
      <c r="R111" s="149">
        <f>Q111*H111</f>
        <v>0</v>
      </c>
      <c r="S111" s="149">
        <v>0</v>
      </c>
      <c r="T111" s="150">
        <f>S111*H111</f>
        <v>0</v>
      </c>
      <c r="AR111" s="15" t="s">
        <v>127</v>
      </c>
      <c r="AT111" s="15" t="s">
        <v>123</v>
      </c>
      <c r="AU111" s="15" t="s">
        <v>79</v>
      </c>
      <c r="AY111" s="15" t="s">
        <v>121</v>
      </c>
      <c r="BE111" s="151">
        <f>IF(N111="základní",J111,0)</f>
        <v>0</v>
      </c>
      <c r="BF111" s="151">
        <f>IF(N111="snížená",J111,0)</f>
        <v>0</v>
      </c>
      <c r="BG111" s="151">
        <f>IF(N111="zákl. přenesená",J111,0)</f>
        <v>0</v>
      </c>
      <c r="BH111" s="151">
        <f>IF(N111="sníž. přenesená",J111,0)</f>
        <v>0</v>
      </c>
      <c r="BI111" s="151">
        <f>IF(N111="nulová",J111,0)</f>
        <v>0</v>
      </c>
      <c r="BJ111" s="15" t="s">
        <v>77</v>
      </c>
      <c r="BK111" s="151">
        <f>ROUND(I111*H111,2)</f>
        <v>0</v>
      </c>
      <c r="BL111" s="15" t="s">
        <v>127</v>
      </c>
      <c r="BM111" s="15" t="s">
        <v>172</v>
      </c>
    </row>
    <row r="112" spans="2:65" s="1" customFormat="1" ht="19.5">
      <c r="B112" s="29"/>
      <c r="D112" s="153" t="s">
        <v>145</v>
      </c>
      <c r="F112" s="161" t="s">
        <v>173</v>
      </c>
      <c r="I112" s="84"/>
      <c r="L112" s="29"/>
      <c r="M112" s="162"/>
      <c r="N112" s="48"/>
      <c r="O112" s="48"/>
      <c r="P112" s="48"/>
      <c r="Q112" s="48"/>
      <c r="R112" s="48"/>
      <c r="S112" s="48"/>
      <c r="T112" s="49"/>
      <c r="AT112" s="15" t="s">
        <v>145</v>
      </c>
      <c r="AU112" s="15" t="s">
        <v>79</v>
      </c>
    </row>
    <row r="113" spans="2:65" s="11" customFormat="1" ht="11.25">
      <c r="B113" s="152"/>
      <c r="D113" s="153" t="s">
        <v>129</v>
      </c>
      <c r="E113" s="154" t="s">
        <v>1</v>
      </c>
      <c r="F113" s="155" t="s">
        <v>88</v>
      </c>
      <c r="H113" s="156">
        <v>464.1</v>
      </c>
      <c r="I113" s="157"/>
      <c r="L113" s="152"/>
      <c r="M113" s="158"/>
      <c r="N113" s="159"/>
      <c r="O113" s="159"/>
      <c r="P113" s="159"/>
      <c r="Q113" s="159"/>
      <c r="R113" s="159"/>
      <c r="S113" s="159"/>
      <c r="T113" s="160"/>
      <c r="AT113" s="154" t="s">
        <v>129</v>
      </c>
      <c r="AU113" s="154" t="s">
        <v>79</v>
      </c>
      <c r="AV113" s="11" t="s">
        <v>79</v>
      </c>
      <c r="AW113" s="11" t="s">
        <v>31</v>
      </c>
      <c r="AX113" s="11" t="s">
        <v>77</v>
      </c>
      <c r="AY113" s="154" t="s">
        <v>121</v>
      </c>
    </row>
    <row r="114" spans="2:65" s="11" customFormat="1" ht="11.25">
      <c r="B114" s="152"/>
      <c r="D114" s="153" t="s">
        <v>129</v>
      </c>
      <c r="F114" s="155" t="s">
        <v>174</v>
      </c>
      <c r="H114" s="156">
        <v>812.17499999999995</v>
      </c>
      <c r="I114" s="157"/>
      <c r="L114" s="152"/>
      <c r="M114" s="158"/>
      <c r="N114" s="159"/>
      <c r="O114" s="159"/>
      <c r="P114" s="159"/>
      <c r="Q114" s="159"/>
      <c r="R114" s="159"/>
      <c r="S114" s="159"/>
      <c r="T114" s="160"/>
      <c r="AT114" s="154" t="s">
        <v>129</v>
      </c>
      <c r="AU114" s="154" t="s">
        <v>79</v>
      </c>
      <c r="AV114" s="11" t="s">
        <v>79</v>
      </c>
      <c r="AW114" s="11" t="s">
        <v>3</v>
      </c>
      <c r="AX114" s="11" t="s">
        <v>77</v>
      </c>
      <c r="AY114" s="154" t="s">
        <v>121</v>
      </c>
    </row>
    <row r="115" spans="2:65" s="1" customFormat="1" ht="16.5" customHeight="1">
      <c r="B115" s="139"/>
      <c r="C115" s="140" t="s">
        <v>175</v>
      </c>
      <c r="D115" s="140" t="s">
        <v>123</v>
      </c>
      <c r="E115" s="141" t="s">
        <v>176</v>
      </c>
      <c r="F115" s="142" t="s">
        <v>177</v>
      </c>
      <c r="G115" s="143" t="s">
        <v>85</v>
      </c>
      <c r="H115" s="144">
        <v>3094</v>
      </c>
      <c r="I115" s="145"/>
      <c r="J115" s="146">
        <f>ROUND(I115*H115,2)</f>
        <v>0</v>
      </c>
      <c r="K115" s="142" t="s">
        <v>126</v>
      </c>
      <c r="L115" s="29"/>
      <c r="M115" s="147" t="s">
        <v>1</v>
      </c>
      <c r="N115" s="148" t="s">
        <v>40</v>
      </c>
      <c r="O115" s="48"/>
      <c r="P115" s="149">
        <f>O115*H115</f>
        <v>0</v>
      </c>
      <c r="Q115" s="149">
        <v>0</v>
      </c>
      <c r="R115" s="149">
        <f>Q115*H115</f>
        <v>0</v>
      </c>
      <c r="S115" s="149">
        <v>0</v>
      </c>
      <c r="T115" s="150">
        <f>S115*H115</f>
        <v>0</v>
      </c>
      <c r="AR115" s="15" t="s">
        <v>127</v>
      </c>
      <c r="AT115" s="15" t="s">
        <v>123</v>
      </c>
      <c r="AU115" s="15" t="s">
        <v>79</v>
      </c>
      <c r="AY115" s="15" t="s">
        <v>121</v>
      </c>
      <c r="BE115" s="151">
        <f>IF(N115="základní",J115,0)</f>
        <v>0</v>
      </c>
      <c r="BF115" s="151">
        <f>IF(N115="snížená",J115,0)</f>
        <v>0</v>
      </c>
      <c r="BG115" s="151">
        <f>IF(N115="zákl. přenesená",J115,0)</f>
        <v>0</v>
      </c>
      <c r="BH115" s="151">
        <f>IF(N115="sníž. přenesená",J115,0)</f>
        <v>0</v>
      </c>
      <c r="BI115" s="151">
        <f>IF(N115="nulová",J115,0)</f>
        <v>0</v>
      </c>
      <c r="BJ115" s="15" t="s">
        <v>77</v>
      </c>
      <c r="BK115" s="151">
        <f>ROUND(I115*H115,2)</f>
        <v>0</v>
      </c>
      <c r="BL115" s="15" t="s">
        <v>127</v>
      </c>
      <c r="BM115" s="15" t="s">
        <v>178</v>
      </c>
    </row>
    <row r="116" spans="2:65" s="11" customFormat="1" ht="11.25">
      <c r="B116" s="152"/>
      <c r="D116" s="153" t="s">
        <v>129</v>
      </c>
      <c r="E116" s="154" t="s">
        <v>1</v>
      </c>
      <c r="F116" s="155" t="s">
        <v>83</v>
      </c>
      <c r="H116" s="156">
        <v>3094</v>
      </c>
      <c r="I116" s="157"/>
      <c r="L116" s="152"/>
      <c r="M116" s="158"/>
      <c r="N116" s="159"/>
      <c r="O116" s="159"/>
      <c r="P116" s="159"/>
      <c r="Q116" s="159"/>
      <c r="R116" s="159"/>
      <c r="S116" s="159"/>
      <c r="T116" s="160"/>
      <c r="AT116" s="154" t="s">
        <v>129</v>
      </c>
      <c r="AU116" s="154" t="s">
        <v>79</v>
      </c>
      <c r="AV116" s="11" t="s">
        <v>79</v>
      </c>
      <c r="AW116" s="11" t="s">
        <v>31</v>
      </c>
      <c r="AX116" s="11" t="s">
        <v>77</v>
      </c>
      <c r="AY116" s="154" t="s">
        <v>121</v>
      </c>
    </row>
    <row r="117" spans="2:65" s="10" customFormat="1" ht="22.9" customHeight="1">
      <c r="B117" s="126"/>
      <c r="D117" s="127" t="s">
        <v>68</v>
      </c>
      <c r="E117" s="137" t="s">
        <v>141</v>
      </c>
      <c r="F117" s="137" t="s">
        <v>179</v>
      </c>
      <c r="I117" s="129"/>
      <c r="J117" s="138">
        <f>BK117</f>
        <v>0</v>
      </c>
      <c r="L117" s="126"/>
      <c r="M117" s="131"/>
      <c r="N117" s="132"/>
      <c r="O117" s="132"/>
      <c r="P117" s="133">
        <f>SUM(P118:P131)</f>
        <v>0</v>
      </c>
      <c r="Q117" s="132"/>
      <c r="R117" s="133">
        <f>SUM(R118:R131)</f>
        <v>1.88734</v>
      </c>
      <c r="S117" s="132"/>
      <c r="T117" s="134">
        <f>SUM(T118:T131)</f>
        <v>0</v>
      </c>
      <c r="AR117" s="127" t="s">
        <v>77</v>
      </c>
      <c r="AT117" s="135" t="s">
        <v>68</v>
      </c>
      <c r="AU117" s="135" t="s">
        <v>77</v>
      </c>
      <c r="AY117" s="127" t="s">
        <v>121</v>
      </c>
      <c r="BK117" s="136">
        <f>SUM(BK118:BK131)</f>
        <v>0</v>
      </c>
    </row>
    <row r="118" spans="2:65" s="1" customFormat="1" ht="16.5" customHeight="1">
      <c r="B118" s="139"/>
      <c r="C118" s="140" t="s">
        <v>180</v>
      </c>
      <c r="D118" s="140" t="s">
        <v>123</v>
      </c>
      <c r="E118" s="141" t="s">
        <v>181</v>
      </c>
      <c r="F118" s="142" t="s">
        <v>182</v>
      </c>
      <c r="G118" s="143" t="s">
        <v>85</v>
      </c>
      <c r="H118" s="144">
        <v>3094</v>
      </c>
      <c r="I118" s="145"/>
      <c r="J118" s="146">
        <f>ROUND(I118*H118,2)</f>
        <v>0</v>
      </c>
      <c r="K118" s="142" t="s">
        <v>126</v>
      </c>
      <c r="L118" s="29"/>
      <c r="M118" s="147" t="s">
        <v>1</v>
      </c>
      <c r="N118" s="148" t="s">
        <v>40</v>
      </c>
      <c r="O118" s="48"/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AR118" s="15" t="s">
        <v>127</v>
      </c>
      <c r="AT118" s="15" t="s">
        <v>123</v>
      </c>
      <c r="AU118" s="15" t="s">
        <v>79</v>
      </c>
      <c r="AY118" s="15" t="s">
        <v>121</v>
      </c>
      <c r="BE118" s="151">
        <f>IF(N118="základní",J118,0)</f>
        <v>0</v>
      </c>
      <c r="BF118" s="151">
        <f>IF(N118="snížená",J118,0)</f>
        <v>0</v>
      </c>
      <c r="BG118" s="151">
        <f>IF(N118="zákl. přenesená",J118,0)</f>
        <v>0</v>
      </c>
      <c r="BH118" s="151">
        <f>IF(N118="sníž. přenesená",J118,0)</f>
        <v>0</v>
      </c>
      <c r="BI118" s="151">
        <f>IF(N118="nulová",J118,0)</f>
        <v>0</v>
      </c>
      <c r="BJ118" s="15" t="s">
        <v>77</v>
      </c>
      <c r="BK118" s="151">
        <f>ROUND(I118*H118,2)</f>
        <v>0</v>
      </c>
      <c r="BL118" s="15" t="s">
        <v>127</v>
      </c>
      <c r="BM118" s="15" t="s">
        <v>183</v>
      </c>
    </row>
    <row r="119" spans="2:65" s="12" customFormat="1" ht="11.25">
      <c r="B119" s="163"/>
      <c r="D119" s="153" t="s">
        <v>129</v>
      </c>
      <c r="E119" s="164" t="s">
        <v>1</v>
      </c>
      <c r="F119" s="165" t="s">
        <v>184</v>
      </c>
      <c r="H119" s="164" t="s">
        <v>1</v>
      </c>
      <c r="I119" s="166"/>
      <c r="L119" s="163"/>
      <c r="M119" s="167"/>
      <c r="N119" s="168"/>
      <c r="O119" s="168"/>
      <c r="P119" s="168"/>
      <c r="Q119" s="168"/>
      <c r="R119" s="168"/>
      <c r="S119" s="168"/>
      <c r="T119" s="169"/>
      <c r="AT119" s="164" t="s">
        <v>129</v>
      </c>
      <c r="AU119" s="164" t="s">
        <v>79</v>
      </c>
      <c r="AV119" s="12" t="s">
        <v>77</v>
      </c>
      <c r="AW119" s="12" t="s">
        <v>31</v>
      </c>
      <c r="AX119" s="12" t="s">
        <v>69</v>
      </c>
      <c r="AY119" s="164" t="s">
        <v>121</v>
      </c>
    </row>
    <row r="120" spans="2:65" s="11" customFormat="1" ht="11.25">
      <c r="B120" s="152"/>
      <c r="D120" s="153" t="s">
        <v>129</v>
      </c>
      <c r="E120" s="154" t="s">
        <v>1</v>
      </c>
      <c r="F120" s="155" t="s">
        <v>83</v>
      </c>
      <c r="H120" s="156">
        <v>3094</v>
      </c>
      <c r="I120" s="157"/>
      <c r="L120" s="152"/>
      <c r="M120" s="158"/>
      <c r="N120" s="159"/>
      <c r="O120" s="159"/>
      <c r="P120" s="159"/>
      <c r="Q120" s="159"/>
      <c r="R120" s="159"/>
      <c r="S120" s="159"/>
      <c r="T120" s="160"/>
      <c r="AT120" s="154" t="s">
        <v>129</v>
      </c>
      <c r="AU120" s="154" t="s">
        <v>79</v>
      </c>
      <c r="AV120" s="11" t="s">
        <v>79</v>
      </c>
      <c r="AW120" s="11" t="s">
        <v>31</v>
      </c>
      <c r="AX120" s="11" t="s">
        <v>77</v>
      </c>
      <c r="AY120" s="154" t="s">
        <v>121</v>
      </c>
    </row>
    <row r="121" spans="2:65" s="1" customFormat="1" ht="16.5" customHeight="1">
      <c r="B121" s="139"/>
      <c r="C121" s="140" t="s">
        <v>185</v>
      </c>
      <c r="D121" s="140" t="s">
        <v>123</v>
      </c>
      <c r="E121" s="141" t="s">
        <v>186</v>
      </c>
      <c r="F121" s="142" t="s">
        <v>187</v>
      </c>
      <c r="G121" s="143" t="s">
        <v>85</v>
      </c>
      <c r="H121" s="144">
        <v>3094</v>
      </c>
      <c r="I121" s="145"/>
      <c r="J121" s="146">
        <f>ROUND(I121*H121,2)</f>
        <v>0</v>
      </c>
      <c r="K121" s="142" t="s">
        <v>126</v>
      </c>
      <c r="L121" s="29"/>
      <c r="M121" s="147" t="s">
        <v>1</v>
      </c>
      <c r="N121" s="148" t="s">
        <v>40</v>
      </c>
      <c r="O121" s="48"/>
      <c r="P121" s="149">
        <f>O121*H121</f>
        <v>0</v>
      </c>
      <c r="Q121" s="149">
        <v>0</v>
      </c>
      <c r="R121" s="149">
        <f>Q121*H121</f>
        <v>0</v>
      </c>
      <c r="S121" s="149">
        <v>0</v>
      </c>
      <c r="T121" s="150">
        <f>S121*H121</f>
        <v>0</v>
      </c>
      <c r="AR121" s="15" t="s">
        <v>127</v>
      </c>
      <c r="AT121" s="15" t="s">
        <v>123</v>
      </c>
      <c r="AU121" s="15" t="s">
        <v>79</v>
      </c>
      <c r="AY121" s="15" t="s">
        <v>121</v>
      </c>
      <c r="BE121" s="151">
        <f>IF(N121="základní",J121,0)</f>
        <v>0</v>
      </c>
      <c r="BF121" s="151">
        <f>IF(N121="snížená",J121,0)</f>
        <v>0</v>
      </c>
      <c r="BG121" s="151">
        <f>IF(N121="zákl. přenesená",J121,0)</f>
        <v>0</v>
      </c>
      <c r="BH121" s="151">
        <f>IF(N121="sníž. přenesená",J121,0)</f>
        <v>0</v>
      </c>
      <c r="BI121" s="151">
        <f>IF(N121="nulová",J121,0)</f>
        <v>0</v>
      </c>
      <c r="BJ121" s="15" t="s">
        <v>77</v>
      </c>
      <c r="BK121" s="151">
        <f>ROUND(I121*H121,2)</f>
        <v>0</v>
      </c>
      <c r="BL121" s="15" t="s">
        <v>127</v>
      </c>
      <c r="BM121" s="15" t="s">
        <v>188</v>
      </c>
    </row>
    <row r="122" spans="2:65" s="11" customFormat="1" ht="11.25">
      <c r="B122" s="152"/>
      <c r="D122" s="153" t="s">
        <v>129</v>
      </c>
      <c r="E122" s="154" t="s">
        <v>1</v>
      </c>
      <c r="F122" s="155" t="s">
        <v>83</v>
      </c>
      <c r="H122" s="156">
        <v>3094</v>
      </c>
      <c r="I122" s="157"/>
      <c r="L122" s="152"/>
      <c r="M122" s="158"/>
      <c r="N122" s="159"/>
      <c r="O122" s="159"/>
      <c r="P122" s="159"/>
      <c r="Q122" s="159"/>
      <c r="R122" s="159"/>
      <c r="S122" s="159"/>
      <c r="T122" s="160"/>
      <c r="AT122" s="154" t="s">
        <v>129</v>
      </c>
      <c r="AU122" s="154" t="s">
        <v>79</v>
      </c>
      <c r="AV122" s="11" t="s">
        <v>79</v>
      </c>
      <c r="AW122" s="11" t="s">
        <v>31</v>
      </c>
      <c r="AX122" s="11" t="s">
        <v>77</v>
      </c>
      <c r="AY122" s="154" t="s">
        <v>121</v>
      </c>
    </row>
    <row r="123" spans="2:65" s="1" customFormat="1" ht="16.5" customHeight="1">
      <c r="B123" s="139"/>
      <c r="C123" s="140" t="s">
        <v>189</v>
      </c>
      <c r="D123" s="140" t="s">
        <v>123</v>
      </c>
      <c r="E123" s="141" t="s">
        <v>190</v>
      </c>
      <c r="F123" s="142" t="s">
        <v>191</v>
      </c>
      <c r="G123" s="143" t="s">
        <v>85</v>
      </c>
      <c r="H123" s="144">
        <v>3094</v>
      </c>
      <c r="I123" s="145"/>
      <c r="J123" s="146">
        <f>ROUND(I123*H123,2)</f>
        <v>0</v>
      </c>
      <c r="K123" s="142" t="s">
        <v>126</v>
      </c>
      <c r="L123" s="29"/>
      <c r="M123" s="147" t="s">
        <v>1</v>
      </c>
      <c r="N123" s="148" t="s">
        <v>40</v>
      </c>
      <c r="O123" s="48"/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AR123" s="15" t="s">
        <v>127</v>
      </c>
      <c r="AT123" s="15" t="s">
        <v>123</v>
      </c>
      <c r="AU123" s="15" t="s">
        <v>79</v>
      </c>
      <c r="AY123" s="15" t="s">
        <v>121</v>
      </c>
      <c r="BE123" s="151">
        <f>IF(N123="základní",J123,0)</f>
        <v>0</v>
      </c>
      <c r="BF123" s="151">
        <f>IF(N123="snížená",J123,0)</f>
        <v>0</v>
      </c>
      <c r="BG123" s="151">
        <f>IF(N123="zákl. přenesená",J123,0)</f>
        <v>0</v>
      </c>
      <c r="BH123" s="151">
        <f>IF(N123="sníž. přenesená",J123,0)</f>
        <v>0</v>
      </c>
      <c r="BI123" s="151">
        <f>IF(N123="nulová",J123,0)</f>
        <v>0</v>
      </c>
      <c r="BJ123" s="15" t="s">
        <v>77</v>
      </c>
      <c r="BK123" s="151">
        <f>ROUND(I123*H123,2)</f>
        <v>0</v>
      </c>
      <c r="BL123" s="15" t="s">
        <v>127</v>
      </c>
      <c r="BM123" s="15" t="s">
        <v>192</v>
      </c>
    </row>
    <row r="124" spans="2:65" s="12" customFormat="1" ht="11.25">
      <c r="B124" s="163"/>
      <c r="D124" s="153" t="s">
        <v>129</v>
      </c>
      <c r="E124" s="164" t="s">
        <v>1</v>
      </c>
      <c r="F124" s="165" t="s">
        <v>193</v>
      </c>
      <c r="H124" s="164" t="s">
        <v>1</v>
      </c>
      <c r="I124" s="166"/>
      <c r="L124" s="163"/>
      <c r="M124" s="167"/>
      <c r="N124" s="168"/>
      <c r="O124" s="168"/>
      <c r="P124" s="168"/>
      <c r="Q124" s="168"/>
      <c r="R124" s="168"/>
      <c r="S124" s="168"/>
      <c r="T124" s="169"/>
      <c r="AT124" s="164" t="s">
        <v>129</v>
      </c>
      <c r="AU124" s="164" t="s">
        <v>79</v>
      </c>
      <c r="AV124" s="12" t="s">
        <v>77</v>
      </c>
      <c r="AW124" s="12" t="s">
        <v>31</v>
      </c>
      <c r="AX124" s="12" t="s">
        <v>69</v>
      </c>
      <c r="AY124" s="164" t="s">
        <v>121</v>
      </c>
    </row>
    <row r="125" spans="2:65" s="11" customFormat="1" ht="11.25">
      <c r="B125" s="152"/>
      <c r="D125" s="153" t="s">
        <v>129</v>
      </c>
      <c r="E125" s="154" t="s">
        <v>1</v>
      </c>
      <c r="F125" s="155" t="s">
        <v>83</v>
      </c>
      <c r="H125" s="156">
        <v>3094</v>
      </c>
      <c r="I125" s="157"/>
      <c r="L125" s="152"/>
      <c r="M125" s="158"/>
      <c r="N125" s="159"/>
      <c r="O125" s="159"/>
      <c r="P125" s="159"/>
      <c r="Q125" s="159"/>
      <c r="R125" s="159"/>
      <c r="S125" s="159"/>
      <c r="T125" s="160"/>
      <c r="AT125" s="154" t="s">
        <v>129</v>
      </c>
      <c r="AU125" s="154" t="s">
        <v>79</v>
      </c>
      <c r="AV125" s="11" t="s">
        <v>79</v>
      </c>
      <c r="AW125" s="11" t="s">
        <v>31</v>
      </c>
      <c r="AX125" s="11" t="s">
        <v>77</v>
      </c>
      <c r="AY125" s="154" t="s">
        <v>121</v>
      </c>
    </row>
    <row r="126" spans="2:65" s="1" customFormat="1" ht="16.5" customHeight="1">
      <c r="B126" s="139"/>
      <c r="C126" s="140" t="s">
        <v>8</v>
      </c>
      <c r="D126" s="140" t="s">
        <v>123</v>
      </c>
      <c r="E126" s="141" t="s">
        <v>194</v>
      </c>
      <c r="F126" s="142" t="s">
        <v>195</v>
      </c>
      <c r="G126" s="143" t="s">
        <v>85</v>
      </c>
      <c r="H126" s="144">
        <v>3094</v>
      </c>
      <c r="I126" s="145"/>
      <c r="J126" s="146">
        <f>ROUND(I126*H126,2)</f>
        <v>0</v>
      </c>
      <c r="K126" s="142" t="s">
        <v>126</v>
      </c>
      <c r="L126" s="29"/>
      <c r="M126" s="147" t="s">
        <v>1</v>
      </c>
      <c r="N126" s="148" t="s">
        <v>40</v>
      </c>
      <c r="O126" s="48"/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5" t="s">
        <v>127</v>
      </c>
      <c r="AT126" s="15" t="s">
        <v>123</v>
      </c>
      <c r="AU126" s="15" t="s">
        <v>79</v>
      </c>
      <c r="AY126" s="15" t="s">
        <v>121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5" t="s">
        <v>77</v>
      </c>
      <c r="BK126" s="151">
        <f>ROUND(I126*H126,2)</f>
        <v>0</v>
      </c>
      <c r="BL126" s="15" t="s">
        <v>127</v>
      </c>
      <c r="BM126" s="15" t="s">
        <v>196</v>
      </c>
    </row>
    <row r="127" spans="2:65" s="11" customFormat="1" ht="11.25">
      <c r="B127" s="152"/>
      <c r="D127" s="153" t="s">
        <v>129</v>
      </c>
      <c r="E127" s="154" t="s">
        <v>1</v>
      </c>
      <c r="F127" s="155" t="s">
        <v>83</v>
      </c>
      <c r="H127" s="156">
        <v>3094</v>
      </c>
      <c r="I127" s="157"/>
      <c r="L127" s="152"/>
      <c r="M127" s="158"/>
      <c r="N127" s="159"/>
      <c r="O127" s="159"/>
      <c r="P127" s="159"/>
      <c r="Q127" s="159"/>
      <c r="R127" s="159"/>
      <c r="S127" s="159"/>
      <c r="T127" s="160"/>
      <c r="AT127" s="154" t="s">
        <v>129</v>
      </c>
      <c r="AU127" s="154" t="s">
        <v>79</v>
      </c>
      <c r="AV127" s="11" t="s">
        <v>79</v>
      </c>
      <c r="AW127" s="11" t="s">
        <v>31</v>
      </c>
      <c r="AX127" s="11" t="s">
        <v>77</v>
      </c>
      <c r="AY127" s="154" t="s">
        <v>121</v>
      </c>
    </row>
    <row r="128" spans="2:65" s="1" customFormat="1" ht="16.5" customHeight="1">
      <c r="B128" s="139"/>
      <c r="C128" s="140" t="s">
        <v>197</v>
      </c>
      <c r="D128" s="140" t="s">
        <v>123</v>
      </c>
      <c r="E128" s="141" t="s">
        <v>198</v>
      </c>
      <c r="F128" s="142" t="s">
        <v>199</v>
      </c>
      <c r="G128" s="143" t="s">
        <v>85</v>
      </c>
      <c r="H128" s="144">
        <v>3094</v>
      </c>
      <c r="I128" s="145"/>
      <c r="J128" s="146">
        <f>ROUND(I128*H128,2)</f>
        <v>0</v>
      </c>
      <c r="K128" s="142" t="s">
        <v>126</v>
      </c>
      <c r="L128" s="29"/>
      <c r="M128" s="147" t="s">
        <v>1</v>
      </c>
      <c r="N128" s="148" t="s">
        <v>40</v>
      </c>
      <c r="O128" s="48"/>
      <c r="P128" s="149">
        <f>O128*H128</f>
        <v>0</v>
      </c>
      <c r="Q128" s="149">
        <v>6.0999999999999997E-4</v>
      </c>
      <c r="R128" s="149">
        <f>Q128*H128</f>
        <v>1.88734</v>
      </c>
      <c r="S128" s="149">
        <v>0</v>
      </c>
      <c r="T128" s="150">
        <f>S128*H128</f>
        <v>0</v>
      </c>
      <c r="AR128" s="15" t="s">
        <v>127</v>
      </c>
      <c r="AT128" s="15" t="s">
        <v>123</v>
      </c>
      <c r="AU128" s="15" t="s">
        <v>79</v>
      </c>
      <c r="AY128" s="15" t="s">
        <v>121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5" t="s">
        <v>77</v>
      </c>
      <c r="BK128" s="151">
        <f>ROUND(I128*H128,2)</f>
        <v>0</v>
      </c>
      <c r="BL128" s="15" t="s">
        <v>127</v>
      </c>
      <c r="BM128" s="15" t="s">
        <v>200</v>
      </c>
    </row>
    <row r="129" spans="2:65" s="11" customFormat="1" ht="11.25">
      <c r="B129" s="152"/>
      <c r="D129" s="153" t="s">
        <v>129</v>
      </c>
      <c r="E129" s="154" t="s">
        <v>1</v>
      </c>
      <c r="F129" s="155" t="s">
        <v>83</v>
      </c>
      <c r="H129" s="156">
        <v>3094</v>
      </c>
      <c r="I129" s="157"/>
      <c r="L129" s="152"/>
      <c r="M129" s="158"/>
      <c r="N129" s="159"/>
      <c r="O129" s="159"/>
      <c r="P129" s="159"/>
      <c r="Q129" s="159"/>
      <c r="R129" s="159"/>
      <c r="S129" s="159"/>
      <c r="T129" s="160"/>
      <c r="AT129" s="154" t="s">
        <v>129</v>
      </c>
      <c r="AU129" s="154" t="s">
        <v>79</v>
      </c>
      <c r="AV129" s="11" t="s">
        <v>79</v>
      </c>
      <c r="AW129" s="11" t="s">
        <v>31</v>
      </c>
      <c r="AX129" s="11" t="s">
        <v>77</v>
      </c>
      <c r="AY129" s="154" t="s">
        <v>121</v>
      </c>
    </row>
    <row r="130" spans="2:65" s="1" customFormat="1" ht="16.5" customHeight="1">
      <c r="B130" s="139"/>
      <c r="C130" s="140" t="s">
        <v>201</v>
      </c>
      <c r="D130" s="140" t="s">
        <v>123</v>
      </c>
      <c r="E130" s="141" t="s">
        <v>202</v>
      </c>
      <c r="F130" s="142" t="s">
        <v>203</v>
      </c>
      <c r="G130" s="143" t="s">
        <v>85</v>
      </c>
      <c r="H130" s="144">
        <v>3094</v>
      </c>
      <c r="I130" s="145"/>
      <c r="J130" s="146">
        <f>ROUND(I130*H130,2)</f>
        <v>0</v>
      </c>
      <c r="K130" s="142" t="s">
        <v>126</v>
      </c>
      <c r="L130" s="29"/>
      <c r="M130" s="147" t="s">
        <v>1</v>
      </c>
      <c r="N130" s="148" t="s">
        <v>40</v>
      </c>
      <c r="O130" s="48"/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AR130" s="15" t="s">
        <v>127</v>
      </c>
      <c r="AT130" s="15" t="s">
        <v>123</v>
      </c>
      <c r="AU130" s="15" t="s">
        <v>79</v>
      </c>
      <c r="AY130" s="15" t="s">
        <v>121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5" t="s">
        <v>77</v>
      </c>
      <c r="BK130" s="151">
        <f>ROUND(I130*H130,2)</f>
        <v>0</v>
      </c>
      <c r="BL130" s="15" t="s">
        <v>127</v>
      </c>
      <c r="BM130" s="15" t="s">
        <v>204</v>
      </c>
    </row>
    <row r="131" spans="2:65" s="11" customFormat="1" ht="11.25">
      <c r="B131" s="152"/>
      <c r="D131" s="153" t="s">
        <v>129</v>
      </c>
      <c r="E131" s="154" t="s">
        <v>1</v>
      </c>
      <c r="F131" s="155" t="s">
        <v>83</v>
      </c>
      <c r="H131" s="156">
        <v>3094</v>
      </c>
      <c r="I131" s="157"/>
      <c r="L131" s="152"/>
      <c r="M131" s="158"/>
      <c r="N131" s="159"/>
      <c r="O131" s="159"/>
      <c r="P131" s="159"/>
      <c r="Q131" s="159"/>
      <c r="R131" s="159"/>
      <c r="S131" s="159"/>
      <c r="T131" s="160"/>
      <c r="AT131" s="154" t="s">
        <v>129</v>
      </c>
      <c r="AU131" s="154" t="s">
        <v>79</v>
      </c>
      <c r="AV131" s="11" t="s">
        <v>79</v>
      </c>
      <c r="AW131" s="11" t="s">
        <v>31</v>
      </c>
      <c r="AX131" s="11" t="s">
        <v>77</v>
      </c>
      <c r="AY131" s="154" t="s">
        <v>121</v>
      </c>
    </row>
    <row r="132" spans="2:65" s="10" customFormat="1" ht="22.9" customHeight="1">
      <c r="B132" s="126"/>
      <c r="D132" s="127" t="s">
        <v>68</v>
      </c>
      <c r="E132" s="137" t="s">
        <v>158</v>
      </c>
      <c r="F132" s="137" t="s">
        <v>205</v>
      </c>
      <c r="I132" s="129"/>
      <c r="J132" s="138">
        <f>BK132</f>
        <v>0</v>
      </c>
      <c r="L132" s="126"/>
      <c r="M132" s="131"/>
      <c r="N132" s="132"/>
      <c r="O132" s="132"/>
      <c r="P132" s="133">
        <f>SUM(P133:P136)</f>
        <v>0</v>
      </c>
      <c r="Q132" s="132"/>
      <c r="R132" s="133">
        <f>SUM(R133:R136)</f>
        <v>4.7707199999999998</v>
      </c>
      <c r="S132" s="132"/>
      <c r="T132" s="134">
        <f>SUM(T133:T136)</f>
        <v>0</v>
      </c>
      <c r="AR132" s="127" t="s">
        <v>77</v>
      </c>
      <c r="AT132" s="135" t="s">
        <v>68</v>
      </c>
      <c r="AU132" s="135" t="s">
        <v>77</v>
      </c>
      <c r="AY132" s="127" t="s">
        <v>121</v>
      </c>
      <c r="BK132" s="136">
        <f>SUM(BK133:BK136)</f>
        <v>0</v>
      </c>
    </row>
    <row r="133" spans="2:65" s="1" customFormat="1" ht="16.5" customHeight="1">
      <c r="B133" s="139"/>
      <c r="C133" s="140" t="s">
        <v>206</v>
      </c>
      <c r="D133" s="140" t="s">
        <v>123</v>
      </c>
      <c r="E133" s="141" t="s">
        <v>207</v>
      </c>
      <c r="F133" s="142" t="s">
        <v>208</v>
      </c>
      <c r="G133" s="143" t="s">
        <v>209</v>
      </c>
      <c r="H133" s="144">
        <v>2</v>
      </c>
      <c r="I133" s="145"/>
      <c r="J133" s="146">
        <f>ROUND(I133*H133,2)</f>
        <v>0</v>
      </c>
      <c r="K133" s="142" t="s">
        <v>126</v>
      </c>
      <c r="L133" s="29"/>
      <c r="M133" s="147" t="s">
        <v>1</v>
      </c>
      <c r="N133" s="148" t="s">
        <v>40</v>
      </c>
      <c r="O133" s="48"/>
      <c r="P133" s="149">
        <f>O133*H133</f>
        <v>0</v>
      </c>
      <c r="Q133" s="149">
        <v>2.7399999999999998E-3</v>
      </c>
      <c r="R133" s="149">
        <f>Q133*H133</f>
        <v>5.4799999999999996E-3</v>
      </c>
      <c r="S133" s="149">
        <v>0</v>
      </c>
      <c r="T133" s="150">
        <f>S133*H133</f>
        <v>0</v>
      </c>
      <c r="AR133" s="15" t="s">
        <v>127</v>
      </c>
      <c r="AT133" s="15" t="s">
        <v>123</v>
      </c>
      <c r="AU133" s="15" t="s">
        <v>79</v>
      </c>
      <c r="AY133" s="15" t="s">
        <v>121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5" t="s">
        <v>77</v>
      </c>
      <c r="BK133" s="151">
        <f>ROUND(I133*H133,2)</f>
        <v>0</v>
      </c>
      <c r="BL133" s="15" t="s">
        <v>127</v>
      </c>
      <c r="BM133" s="15" t="s">
        <v>210</v>
      </c>
    </row>
    <row r="134" spans="2:65" s="1" customFormat="1" ht="16.5" customHeight="1">
      <c r="B134" s="139"/>
      <c r="C134" s="140" t="s">
        <v>211</v>
      </c>
      <c r="D134" s="140" t="s">
        <v>123</v>
      </c>
      <c r="E134" s="141" t="s">
        <v>212</v>
      </c>
      <c r="F134" s="142" t="s">
        <v>213</v>
      </c>
      <c r="G134" s="143" t="s">
        <v>214</v>
      </c>
      <c r="H134" s="144">
        <v>2</v>
      </c>
      <c r="I134" s="145"/>
      <c r="J134" s="146">
        <f>ROUND(I134*H134,2)</f>
        <v>0</v>
      </c>
      <c r="K134" s="142" t="s">
        <v>126</v>
      </c>
      <c r="L134" s="29"/>
      <c r="M134" s="147" t="s">
        <v>1</v>
      </c>
      <c r="N134" s="148" t="s">
        <v>40</v>
      </c>
      <c r="O134" s="48"/>
      <c r="P134" s="149">
        <f>O134*H134</f>
        <v>0</v>
      </c>
      <c r="Q134" s="149">
        <v>0.34089999999999998</v>
      </c>
      <c r="R134" s="149">
        <f>Q134*H134</f>
        <v>0.68179999999999996</v>
      </c>
      <c r="S134" s="149">
        <v>0</v>
      </c>
      <c r="T134" s="150">
        <f>S134*H134</f>
        <v>0</v>
      </c>
      <c r="AR134" s="15" t="s">
        <v>127</v>
      </c>
      <c r="AT134" s="15" t="s">
        <v>123</v>
      </c>
      <c r="AU134" s="15" t="s">
        <v>79</v>
      </c>
      <c r="AY134" s="15" t="s">
        <v>121</v>
      </c>
      <c r="BE134" s="151">
        <f>IF(N134="základní",J134,0)</f>
        <v>0</v>
      </c>
      <c r="BF134" s="151">
        <f>IF(N134="snížená",J134,0)</f>
        <v>0</v>
      </c>
      <c r="BG134" s="151">
        <f>IF(N134="zákl. přenesená",J134,0)</f>
        <v>0</v>
      </c>
      <c r="BH134" s="151">
        <f>IF(N134="sníž. přenesená",J134,0)</f>
        <v>0</v>
      </c>
      <c r="BI134" s="151">
        <f>IF(N134="nulová",J134,0)</f>
        <v>0</v>
      </c>
      <c r="BJ134" s="15" t="s">
        <v>77</v>
      </c>
      <c r="BK134" s="151">
        <f>ROUND(I134*H134,2)</f>
        <v>0</v>
      </c>
      <c r="BL134" s="15" t="s">
        <v>127</v>
      </c>
      <c r="BM134" s="15" t="s">
        <v>215</v>
      </c>
    </row>
    <row r="135" spans="2:65" s="1" customFormat="1" ht="16.5" customHeight="1">
      <c r="B135" s="139"/>
      <c r="C135" s="170" t="s">
        <v>216</v>
      </c>
      <c r="D135" s="170" t="s">
        <v>217</v>
      </c>
      <c r="E135" s="171" t="s">
        <v>218</v>
      </c>
      <c r="F135" s="172" t="s">
        <v>219</v>
      </c>
      <c r="G135" s="173" t="s">
        <v>214</v>
      </c>
      <c r="H135" s="174">
        <v>2</v>
      </c>
      <c r="I135" s="175"/>
      <c r="J135" s="176">
        <f>ROUND(I135*H135,2)</f>
        <v>0</v>
      </c>
      <c r="K135" s="172" t="s">
        <v>126</v>
      </c>
      <c r="L135" s="177"/>
      <c r="M135" s="178" t="s">
        <v>1</v>
      </c>
      <c r="N135" s="179" t="s">
        <v>40</v>
      </c>
      <c r="O135" s="48"/>
      <c r="P135" s="149">
        <f>O135*H135</f>
        <v>0</v>
      </c>
      <c r="Q135" s="149">
        <v>0.34699999999999998</v>
      </c>
      <c r="R135" s="149">
        <f>Q135*H135</f>
        <v>0.69399999999999995</v>
      </c>
      <c r="S135" s="149">
        <v>0</v>
      </c>
      <c r="T135" s="150">
        <f>S135*H135</f>
        <v>0</v>
      </c>
      <c r="AR135" s="15" t="s">
        <v>158</v>
      </c>
      <c r="AT135" s="15" t="s">
        <v>217</v>
      </c>
      <c r="AU135" s="15" t="s">
        <v>79</v>
      </c>
      <c r="AY135" s="15" t="s">
        <v>121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5" t="s">
        <v>77</v>
      </c>
      <c r="BK135" s="151">
        <f>ROUND(I135*H135,2)</f>
        <v>0</v>
      </c>
      <c r="BL135" s="15" t="s">
        <v>127</v>
      </c>
      <c r="BM135" s="15" t="s">
        <v>220</v>
      </c>
    </row>
    <row r="136" spans="2:65" s="1" customFormat="1" ht="16.5" customHeight="1">
      <c r="B136" s="139"/>
      <c r="C136" s="140" t="s">
        <v>7</v>
      </c>
      <c r="D136" s="140" t="s">
        <v>123</v>
      </c>
      <c r="E136" s="141" t="s">
        <v>221</v>
      </c>
      <c r="F136" s="142" t="s">
        <v>222</v>
      </c>
      <c r="G136" s="143" t="s">
        <v>214</v>
      </c>
      <c r="H136" s="144">
        <v>8</v>
      </c>
      <c r="I136" s="145"/>
      <c r="J136" s="146">
        <f>ROUND(I136*H136,2)</f>
        <v>0</v>
      </c>
      <c r="K136" s="142" t="s">
        <v>126</v>
      </c>
      <c r="L136" s="29"/>
      <c r="M136" s="147" t="s">
        <v>1</v>
      </c>
      <c r="N136" s="148" t="s">
        <v>40</v>
      </c>
      <c r="O136" s="48"/>
      <c r="P136" s="149">
        <f>O136*H136</f>
        <v>0</v>
      </c>
      <c r="Q136" s="149">
        <v>0.42368</v>
      </c>
      <c r="R136" s="149">
        <f>Q136*H136</f>
        <v>3.38944</v>
      </c>
      <c r="S136" s="149">
        <v>0</v>
      </c>
      <c r="T136" s="150">
        <f>S136*H136</f>
        <v>0</v>
      </c>
      <c r="AR136" s="15" t="s">
        <v>127</v>
      </c>
      <c r="AT136" s="15" t="s">
        <v>123</v>
      </c>
      <c r="AU136" s="15" t="s">
        <v>79</v>
      </c>
      <c r="AY136" s="15" t="s">
        <v>121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5" t="s">
        <v>77</v>
      </c>
      <c r="BK136" s="151">
        <f>ROUND(I136*H136,2)</f>
        <v>0</v>
      </c>
      <c r="BL136" s="15" t="s">
        <v>127</v>
      </c>
      <c r="BM136" s="15" t="s">
        <v>223</v>
      </c>
    </row>
    <row r="137" spans="2:65" s="10" customFormat="1" ht="22.9" customHeight="1">
      <c r="B137" s="126"/>
      <c r="D137" s="127" t="s">
        <v>68</v>
      </c>
      <c r="E137" s="137" t="s">
        <v>162</v>
      </c>
      <c r="F137" s="137" t="s">
        <v>224</v>
      </c>
      <c r="I137" s="129"/>
      <c r="J137" s="138">
        <f>BK137</f>
        <v>0</v>
      </c>
      <c r="L137" s="126"/>
      <c r="M137" s="131"/>
      <c r="N137" s="132"/>
      <c r="O137" s="132"/>
      <c r="P137" s="133">
        <f>SUM(P138:P150)</f>
        <v>0</v>
      </c>
      <c r="Q137" s="132"/>
      <c r="R137" s="133">
        <f>SUM(R138:R150)</f>
        <v>0.17084000000000005</v>
      </c>
      <c r="S137" s="132"/>
      <c r="T137" s="134">
        <f>SUM(T138:T150)</f>
        <v>0</v>
      </c>
      <c r="AR137" s="127" t="s">
        <v>77</v>
      </c>
      <c r="AT137" s="135" t="s">
        <v>68</v>
      </c>
      <c r="AU137" s="135" t="s">
        <v>77</v>
      </c>
      <c r="AY137" s="127" t="s">
        <v>121</v>
      </c>
      <c r="BK137" s="136">
        <f>SUM(BK138:BK150)</f>
        <v>0</v>
      </c>
    </row>
    <row r="138" spans="2:65" s="1" customFormat="1" ht="16.5" customHeight="1">
      <c r="B138" s="139"/>
      <c r="C138" s="140" t="s">
        <v>225</v>
      </c>
      <c r="D138" s="140" t="s">
        <v>123</v>
      </c>
      <c r="E138" s="141" t="s">
        <v>226</v>
      </c>
      <c r="F138" s="142" t="s">
        <v>227</v>
      </c>
      <c r="G138" s="143" t="s">
        <v>209</v>
      </c>
      <c r="H138" s="144">
        <v>542</v>
      </c>
      <c r="I138" s="145"/>
      <c r="J138" s="146">
        <f>ROUND(I138*H138,2)</f>
        <v>0</v>
      </c>
      <c r="K138" s="142" t="s">
        <v>126</v>
      </c>
      <c r="L138" s="29"/>
      <c r="M138" s="147" t="s">
        <v>1</v>
      </c>
      <c r="N138" s="148" t="s">
        <v>40</v>
      </c>
      <c r="O138" s="48"/>
      <c r="P138" s="149">
        <f>O138*H138</f>
        <v>0</v>
      </c>
      <c r="Q138" s="149">
        <v>2.0000000000000001E-4</v>
      </c>
      <c r="R138" s="149">
        <f>Q138*H138</f>
        <v>0.10840000000000001</v>
      </c>
      <c r="S138" s="149">
        <v>0</v>
      </c>
      <c r="T138" s="150">
        <f>S138*H138</f>
        <v>0</v>
      </c>
      <c r="AR138" s="15" t="s">
        <v>127</v>
      </c>
      <c r="AT138" s="15" t="s">
        <v>123</v>
      </c>
      <c r="AU138" s="15" t="s">
        <v>79</v>
      </c>
      <c r="AY138" s="15" t="s">
        <v>121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5" t="s">
        <v>77</v>
      </c>
      <c r="BK138" s="151">
        <f>ROUND(I138*H138,2)</f>
        <v>0</v>
      </c>
      <c r="BL138" s="15" t="s">
        <v>127</v>
      </c>
      <c r="BM138" s="15" t="s">
        <v>228</v>
      </c>
    </row>
    <row r="139" spans="2:65" s="11" customFormat="1" ht="11.25">
      <c r="B139" s="152"/>
      <c r="D139" s="153" t="s">
        <v>129</v>
      </c>
      <c r="E139" s="154" t="s">
        <v>1</v>
      </c>
      <c r="F139" s="155" t="s">
        <v>229</v>
      </c>
      <c r="H139" s="156">
        <v>482</v>
      </c>
      <c r="I139" s="157"/>
      <c r="L139" s="152"/>
      <c r="M139" s="158"/>
      <c r="N139" s="159"/>
      <c r="O139" s="159"/>
      <c r="P139" s="159"/>
      <c r="Q139" s="159"/>
      <c r="R139" s="159"/>
      <c r="S139" s="159"/>
      <c r="T139" s="160"/>
      <c r="AT139" s="154" t="s">
        <v>129</v>
      </c>
      <c r="AU139" s="154" t="s">
        <v>79</v>
      </c>
      <c r="AV139" s="11" t="s">
        <v>79</v>
      </c>
      <c r="AW139" s="11" t="s">
        <v>31</v>
      </c>
      <c r="AX139" s="11" t="s">
        <v>69</v>
      </c>
      <c r="AY139" s="154" t="s">
        <v>121</v>
      </c>
    </row>
    <row r="140" spans="2:65" s="11" customFormat="1" ht="11.25">
      <c r="B140" s="152"/>
      <c r="D140" s="153" t="s">
        <v>129</v>
      </c>
      <c r="E140" s="154" t="s">
        <v>1</v>
      </c>
      <c r="F140" s="155" t="s">
        <v>230</v>
      </c>
      <c r="H140" s="156">
        <v>60</v>
      </c>
      <c r="I140" s="157"/>
      <c r="L140" s="152"/>
      <c r="M140" s="158"/>
      <c r="N140" s="159"/>
      <c r="O140" s="159"/>
      <c r="P140" s="159"/>
      <c r="Q140" s="159"/>
      <c r="R140" s="159"/>
      <c r="S140" s="159"/>
      <c r="T140" s="160"/>
      <c r="AT140" s="154" t="s">
        <v>129</v>
      </c>
      <c r="AU140" s="154" t="s">
        <v>79</v>
      </c>
      <c r="AV140" s="11" t="s">
        <v>79</v>
      </c>
      <c r="AW140" s="11" t="s">
        <v>31</v>
      </c>
      <c r="AX140" s="11" t="s">
        <v>69</v>
      </c>
      <c r="AY140" s="154" t="s">
        <v>121</v>
      </c>
    </row>
    <row r="141" spans="2:65" s="13" customFormat="1" ht="11.25">
      <c r="B141" s="180"/>
      <c r="D141" s="153" t="s">
        <v>129</v>
      </c>
      <c r="E141" s="181" t="s">
        <v>1</v>
      </c>
      <c r="F141" s="182" t="s">
        <v>231</v>
      </c>
      <c r="H141" s="183">
        <v>542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129</v>
      </c>
      <c r="AU141" s="181" t="s">
        <v>79</v>
      </c>
      <c r="AV141" s="13" t="s">
        <v>127</v>
      </c>
      <c r="AW141" s="13" t="s">
        <v>31</v>
      </c>
      <c r="AX141" s="13" t="s">
        <v>77</v>
      </c>
      <c r="AY141" s="181" t="s">
        <v>121</v>
      </c>
    </row>
    <row r="142" spans="2:65" s="1" customFormat="1" ht="16.5" customHeight="1">
      <c r="B142" s="139"/>
      <c r="C142" s="140" t="s">
        <v>232</v>
      </c>
      <c r="D142" s="140" t="s">
        <v>123</v>
      </c>
      <c r="E142" s="141" t="s">
        <v>233</v>
      </c>
      <c r="F142" s="142" t="s">
        <v>234</v>
      </c>
      <c r="G142" s="143" t="s">
        <v>209</v>
      </c>
      <c r="H142" s="144">
        <v>306</v>
      </c>
      <c r="I142" s="145"/>
      <c r="J142" s="146">
        <f>ROUND(I142*H142,2)</f>
        <v>0</v>
      </c>
      <c r="K142" s="142" t="s">
        <v>126</v>
      </c>
      <c r="L142" s="29"/>
      <c r="M142" s="147" t="s">
        <v>1</v>
      </c>
      <c r="N142" s="148" t="s">
        <v>40</v>
      </c>
      <c r="O142" s="48"/>
      <c r="P142" s="149">
        <f>O142*H142</f>
        <v>0</v>
      </c>
      <c r="Q142" s="149">
        <v>6.9999999999999994E-5</v>
      </c>
      <c r="R142" s="149">
        <f>Q142*H142</f>
        <v>2.1419999999999998E-2</v>
      </c>
      <c r="S142" s="149">
        <v>0</v>
      </c>
      <c r="T142" s="150">
        <f>S142*H142</f>
        <v>0</v>
      </c>
      <c r="AR142" s="15" t="s">
        <v>127</v>
      </c>
      <c r="AT142" s="15" t="s">
        <v>123</v>
      </c>
      <c r="AU142" s="15" t="s">
        <v>79</v>
      </c>
      <c r="AY142" s="15" t="s">
        <v>121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5" t="s">
        <v>77</v>
      </c>
      <c r="BK142" s="151">
        <f>ROUND(I142*H142,2)</f>
        <v>0</v>
      </c>
      <c r="BL142" s="15" t="s">
        <v>127</v>
      </c>
      <c r="BM142" s="15" t="s">
        <v>235</v>
      </c>
    </row>
    <row r="143" spans="2:65" s="1" customFormat="1" ht="16.5" customHeight="1">
      <c r="B143" s="139"/>
      <c r="C143" s="140" t="s">
        <v>236</v>
      </c>
      <c r="D143" s="140" t="s">
        <v>123</v>
      </c>
      <c r="E143" s="141" t="s">
        <v>237</v>
      </c>
      <c r="F143" s="142" t="s">
        <v>238</v>
      </c>
      <c r="G143" s="143" t="s">
        <v>209</v>
      </c>
      <c r="H143" s="144">
        <v>230</v>
      </c>
      <c r="I143" s="145"/>
      <c r="J143" s="146">
        <f>ROUND(I143*H143,2)</f>
        <v>0</v>
      </c>
      <c r="K143" s="142" t="s">
        <v>126</v>
      </c>
      <c r="L143" s="29"/>
      <c r="M143" s="147" t="s">
        <v>1</v>
      </c>
      <c r="N143" s="148" t="s">
        <v>40</v>
      </c>
      <c r="O143" s="48"/>
      <c r="P143" s="149">
        <f>O143*H143</f>
        <v>0</v>
      </c>
      <c r="Q143" s="149">
        <v>1.2999999999999999E-4</v>
      </c>
      <c r="R143" s="149">
        <f>Q143*H143</f>
        <v>2.9899999999999996E-2</v>
      </c>
      <c r="S143" s="149">
        <v>0</v>
      </c>
      <c r="T143" s="150">
        <f>S143*H143</f>
        <v>0</v>
      </c>
      <c r="AR143" s="15" t="s">
        <v>127</v>
      </c>
      <c r="AT143" s="15" t="s">
        <v>123</v>
      </c>
      <c r="AU143" s="15" t="s">
        <v>79</v>
      </c>
      <c r="AY143" s="15" t="s">
        <v>121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5" t="s">
        <v>77</v>
      </c>
      <c r="BK143" s="151">
        <f>ROUND(I143*H143,2)</f>
        <v>0</v>
      </c>
      <c r="BL143" s="15" t="s">
        <v>127</v>
      </c>
      <c r="BM143" s="15" t="s">
        <v>239</v>
      </c>
    </row>
    <row r="144" spans="2:65" s="1" customFormat="1" ht="16.5" customHeight="1">
      <c r="B144" s="139"/>
      <c r="C144" s="140" t="s">
        <v>240</v>
      </c>
      <c r="D144" s="140" t="s">
        <v>123</v>
      </c>
      <c r="E144" s="141" t="s">
        <v>241</v>
      </c>
      <c r="F144" s="142" t="s">
        <v>242</v>
      </c>
      <c r="G144" s="143" t="s">
        <v>85</v>
      </c>
      <c r="H144" s="144">
        <v>58</v>
      </c>
      <c r="I144" s="145"/>
      <c r="J144" s="146">
        <f>ROUND(I144*H144,2)</f>
        <v>0</v>
      </c>
      <c r="K144" s="142" t="s">
        <v>126</v>
      </c>
      <c r="L144" s="29"/>
      <c r="M144" s="147" t="s">
        <v>1</v>
      </c>
      <c r="N144" s="148" t="s">
        <v>40</v>
      </c>
      <c r="O144" s="48"/>
      <c r="P144" s="149">
        <f>O144*H144</f>
        <v>0</v>
      </c>
      <c r="Q144" s="149">
        <v>6.9999999999999994E-5</v>
      </c>
      <c r="R144" s="149">
        <f>Q144*H144</f>
        <v>4.0599999999999994E-3</v>
      </c>
      <c r="S144" s="149">
        <v>0</v>
      </c>
      <c r="T144" s="150">
        <f>S144*H144</f>
        <v>0</v>
      </c>
      <c r="AR144" s="15" t="s">
        <v>127</v>
      </c>
      <c r="AT144" s="15" t="s">
        <v>123</v>
      </c>
      <c r="AU144" s="15" t="s">
        <v>79</v>
      </c>
      <c r="AY144" s="15" t="s">
        <v>121</v>
      </c>
      <c r="BE144" s="151">
        <f>IF(N144="základní",J144,0)</f>
        <v>0</v>
      </c>
      <c r="BF144" s="151">
        <f>IF(N144="snížená",J144,0)</f>
        <v>0</v>
      </c>
      <c r="BG144" s="151">
        <f>IF(N144="zákl. přenesená",J144,0)</f>
        <v>0</v>
      </c>
      <c r="BH144" s="151">
        <f>IF(N144="sníž. přenesená",J144,0)</f>
        <v>0</v>
      </c>
      <c r="BI144" s="151">
        <f>IF(N144="nulová",J144,0)</f>
        <v>0</v>
      </c>
      <c r="BJ144" s="15" t="s">
        <v>77</v>
      </c>
      <c r="BK144" s="151">
        <f>ROUND(I144*H144,2)</f>
        <v>0</v>
      </c>
      <c r="BL144" s="15" t="s">
        <v>127</v>
      </c>
      <c r="BM144" s="15" t="s">
        <v>243</v>
      </c>
    </row>
    <row r="145" spans="2:65" s="1" customFormat="1" ht="16.5" customHeight="1">
      <c r="B145" s="139"/>
      <c r="C145" s="140" t="s">
        <v>244</v>
      </c>
      <c r="D145" s="140" t="s">
        <v>123</v>
      </c>
      <c r="E145" s="141" t="s">
        <v>245</v>
      </c>
      <c r="F145" s="142" t="s">
        <v>246</v>
      </c>
      <c r="G145" s="143" t="s">
        <v>214</v>
      </c>
      <c r="H145" s="144">
        <v>12</v>
      </c>
      <c r="I145" s="145"/>
      <c r="J145" s="146">
        <f>ROUND(I145*H145,2)</f>
        <v>0</v>
      </c>
      <c r="K145" s="142" t="s">
        <v>126</v>
      </c>
      <c r="L145" s="29"/>
      <c r="M145" s="147" t="s">
        <v>1</v>
      </c>
      <c r="N145" s="148" t="s">
        <v>40</v>
      </c>
      <c r="O145" s="48"/>
      <c r="P145" s="149">
        <f>O145*H145</f>
        <v>0</v>
      </c>
      <c r="Q145" s="149">
        <v>5.2999999999999998E-4</v>
      </c>
      <c r="R145" s="149">
        <f>Q145*H145</f>
        <v>6.3599999999999993E-3</v>
      </c>
      <c r="S145" s="149">
        <v>0</v>
      </c>
      <c r="T145" s="150">
        <f>S145*H145</f>
        <v>0</v>
      </c>
      <c r="AR145" s="15" t="s">
        <v>127</v>
      </c>
      <c r="AT145" s="15" t="s">
        <v>123</v>
      </c>
      <c r="AU145" s="15" t="s">
        <v>79</v>
      </c>
      <c r="AY145" s="15" t="s">
        <v>121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5" t="s">
        <v>77</v>
      </c>
      <c r="BK145" s="151">
        <f>ROUND(I145*H145,2)</f>
        <v>0</v>
      </c>
      <c r="BL145" s="15" t="s">
        <v>127</v>
      </c>
      <c r="BM145" s="15" t="s">
        <v>247</v>
      </c>
    </row>
    <row r="146" spans="2:65" s="11" customFormat="1" ht="11.25">
      <c r="B146" s="152"/>
      <c r="D146" s="153" t="s">
        <v>129</v>
      </c>
      <c r="E146" s="154" t="s">
        <v>1</v>
      </c>
      <c r="F146" s="155" t="s">
        <v>248</v>
      </c>
      <c r="H146" s="156">
        <v>12</v>
      </c>
      <c r="I146" s="157"/>
      <c r="L146" s="152"/>
      <c r="M146" s="158"/>
      <c r="N146" s="159"/>
      <c r="O146" s="159"/>
      <c r="P146" s="159"/>
      <c r="Q146" s="159"/>
      <c r="R146" s="159"/>
      <c r="S146" s="159"/>
      <c r="T146" s="160"/>
      <c r="AT146" s="154" t="s">
        <v>129</v>
      </c>
      <c r="AU146" s="154" t="s">
        <v>79</v>
      </c>
      <c r="AV146" s="11" t="s">
        <v>79</v>
      </c>
      <c r="AW146" s="11" t="s">
        <v>31</v>
      </c>
      <c r="AX146" s="11" t="s">
        <v>77</v>
      </c>
      <c r="AY146" s="154" t="s">
        <v>121</v>
      </c>
    </row>
    <row r="147" spans="2:65" s="1" customFormat="1" ht="16.5" customHeight="1">
      <c r="B147" s="139"/>
      <c r="C147" s="140" t="s">
        <v>249</v>
      </c>
      <c r="D147" s="140" t="s">
        <v>123</v>
      </c>
      <c r="E147" s="141" t="s">
        <v>250</v>
      </c>
      <c r="F147" s="142" t="s">
        <v>251</v>
      </c>
      <c r="G147" s="143" t="s">
        <v>209</v>
      </c>
      <c r="H147" s="144">
        <v>1078</v>
      </c>
      <c r="I147" s="145"/>
      <c r="J147" s="146">
        <f>ROUND(I147*H147,2)</f>
        <v>0</v>
      </c>
      <c r="K147" s="142" t="s">
        <v>126</v>
      </c>
      <c r="L147" s="29"/>
      <c r="M147" s="147" t="s">
        <v>1</v>
      </c>
      <c r="N147" s="148" t="s">
        <v>40</v>
      </c>
      <c r="O147" s="48"/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AR147" s="15" t="s">
        <v>127</v>
      </c>
      <c r="AT147" s="15" t="s">
        <v>123</v>
      </c>
      <c r="AU147" s="15" t="s">
        <v>79</v>
      </c>
      <c r="AY147" s="15" t="s">
        <v>121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5" t="s">
        <v>77</v>
      </c>
      <c r="BK147" s="151">
        <f>ROUND(I147*H147,2)</f>
        <v>0</v>
      </c>
      <c r="BL147" s="15" t="s">
        <v>127</v>
      </c>
      <c r="BM147" s="15" t="s">
        <v>252</v>
      </c>
    </row>
    <row r="148" spans="2:65" s="11" customFormat="1" ht="11.25">
      <c r="B148" s="152"/>
      <c r="D148" s="153" t="s">
        <v>129</v>
      </c>
      <c r="E148" s="154" t="s">
        <v>1</v>
      </c>
      <c r="F148" s="155" t="s">
        <v>253</v>
      </c>
      <c r="H148" s="156">
        <v>1078</v>
      </c>
      <c r="I148" s="157"/>
      <c r="L148" s="152"/>
      <c r="M148" s="158"/>
      <c r="N148" s="159"/>
      <c r="O148" s="159"/>
      <c r="P148" s="159"/>
      <c r="Q148" s="159"/>
      <c r="R148" s="159"/>
      <c r="S148" s="159"/>
      <c r="T148" s="160"/>
      <c r="AT148" s="154" t="s">
        <v>129</v>
      </c>
      <c r="AU148" s="154" t="s">
        <v>79</v>
      </c>
      <c r="AV148" s="11" t="s">
        <v>79</v>
      </c>
      <c r="AW148" s="11" t="s">
        <v>31</v>
      </c>
      <c r="AX148" s="11" t="s">
        <v>77</v>
      </c>
      <c r="AY148" s="154" t="s">
        <v>121</v>
      </c>
    </row>
    <row r="149" spans="2:65" s="1" customFormat="1" ht="16.5" customHeight="1">
      <c r="B149" s="139"/>
      <c r="C149" s="140" t="s">
        <v>254</v>
      </c>
      <c r="D149" s="140" t="s">
        <v>123</v>
      </c>
      <c r="E149" s="141" t="s">
        <v>255</v>
      </c>
      <c r="F149" s="142" t="s">
        <v>256</v>
      </c>
      <c r="G149" s="143" t="s">
        <v>85</v>
      </c>
      <c r="H149" s="144">
        <v>70</v>
      </c>
      <c r="I149" s="145"/>
      <c r="J149" s="146">
        <f>ROUND(I149*H149,2)</f>
        <v>0</v>
      </c>
      <c r="K149" s="142" t="s">
        <v>126</v>
      </c>
      <c r="L149" s="29"/>
      <c r="M149" s="147" t="s">
        <v>1</v>
      </c>
      <c r="N149" s="148" t="s">
        <v>40</v>
      </c>
      <c r="O149" s="48"/>
      <c r="P149" s="149">
        <f>O149*H149</f>
        <v>0</v>
      </c>
      <c r="Q149" s="149">
        <v>1.0000000000000001E-5</v>
      </c>
      <c r="R149" s="149">
        <f>Q149*H149</f>
        <v>7.000000000000001E-4</v>
      </c>
      <c r="S149" s="149">
        <v>0</v>
      </c>
      <c r="T149" s="150">
        <f>S149*H149</f>
        <v>0</v>
      </c>
      <c r="AR149" s="15" t="s">
        <v>127</v>
      </c>
      <c r="AT149" s="15" t="s">
        <v>123</v>
      </c>
      <c r="AU149" s="15" t="s">
        <v>79</v>
      </c>
      <c r="AY149" s="15" t="s">
        <v>121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5" t="s">
        <v>77</v>
      </c>
      <c r="BK149" s="151">
        <f>ROUND(I149*H149,2)</f>
        <v>0</v>
      </c>
      <c r="BL149" s="15" t="s">
        <v>127</v>
      </c>
      <c r="BM149" s="15" t="s">
        <v>257</v>
      </c>
    </row>
    <row r="150" spans="2:65" s="1" customFormat="1" ht="16.5" customHeight="1">
      <c r="B150" s="139"/>
      <c r="C150" s="140" t="s">
        <v>258</v>
      </c>
      <c r="D150" s="140" t="s">
        <v>123</v>
      </c>
      <c r="E150" s="141" t="s">
        <v>259</v>
      </c>
      <c r="F150" s="142" t="s">
        <v>260</v>
      </c>
      <c r="G150" s="143" t="s">
        <v>209</v>
      </c>
      <c r="H150" s="144">
        <v>69</v>
      </c>
      <c r="I150" s="145"/>
      <c r="J150" s="146">
        <f>ROUND(I150*H150,2)</f>
        <v>0</v>
      </c>
      <c r="K150" s="142" t="s">
        <v>126</v>
      </c>
      <c r="L150" s="29"/>
      <c r="M150" s="147" t="s">
        <v>1</v>
      </c>
      <c r="N150" s="148" t="s">
        <v>40</v>
      </c>
      <c r="O150" s="48"/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AR150" s="15" t="s">
        <v>127</v>
      </c>
      <c r="AT150" s="15" t="s">
        <v>123</v>
      </c>
      <c r="AU150" s="15" t="s">
        <v>79</v>
      </c>
      <c r="AY150" s="15" t="s">
        <v>121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5" t="s">
        <v>77</v>
      </c>
      <c r="BK150" s="151">
        <f>ROUND(I150*H150,2)</f>
        <v>0</v>
      </c>
      <c r="BL150" s="15" t="s">
        <v>127</v>
      </c>
      <c r="BM150" s="15" t="s">
        <v>261</v>
      </c>
    </row>
    <row r="151" spans="2:65" s="10" customFormat="1" ht="22.9" customHeight="1">
      <c r="B151" s="126"/>
      <c r="D151" s="127" t="s">
        <v>68</v>
      </c>
      <c r="E151" s="137" t="s">
        <v>262</v>
      </c>
      <c r="F151" s="137" t="s">
        <v>263</v>
      </c>
      <c r="I151" s="129"/>
      <c r="J151" s="138">
        <f>BK151</f>
        <v>0</v>
      </c>
      <c r="L151" s="126"/>
      <c r="M151" s="131"/>
      <c r="N151" s="132"/>
      <c r="O151" s="132"/>
      <c r="P151" s="133">
        <f>SUM(P152:P165)</f>
        <v>0</v>
      </c>
      <c r="Q151" s="132"/>
      <c r="R151" s="133">
        <f>SUM(R152:R165)</f>
        <v>0</v>
      </c>
      <c r="S151" s="132"/>
      <c r="T151" s="134">
        <f>SUM(T152:T165)</f>
        <v>0</v>
      </c>
      <c r="AR151" s="127" t="s">
        <v>77</v>
      </c>
      <c r="AT151" s="135" t="s">
        <v>68</v>
      </c>
      <c r="AU151" s="135" t="s">
        <v>77</v>
      </c>
      <c r="AY151" s="127" t="s">
        <v>121</v>
      </c>
      <c r="BK151" s="136">
        <f>SUM(BK152:BK165)</f>
        <v>0</v>
      </c>
    </row>
    <row r="152" spans="2:65" s="1" customFormat="1" ht="16.5" customHeight="1">
      <c r="B152" s="139"/>
      <c r="C152" s="140" t="s">
        <v>264</v>
      </c>
      <c r="D152" s="140" t="s">
        <v>123</v>
      </c>
      <c r="E152" s="141" t="s">
        <v>265</v>
      </c>
      <c r="F152" s="142" t="s">
        <v>266</v>
      </c>
      <c r="G152" s="143" t="s">
        <v>171</v>
      </c>
      <c r="H152" s="144">
        <v>916.13300000000004</v>
      </c>
      <c r="I152" s="145"/>
      <c r="J152" s="146">
        <f>ROUND(I152*H152,2)</f>
        <v>0</v>
      </c>
      <c r="K152" s="142" t="s">
        <v>126</v>
      </c>
      <c r="L152" s="29"/>
      <c r="M152" s="147" t="s">
        <v>1</v>
      </c>
      <c r="N152" s="148" t="s">
        <v>40</v>
      </c>
      <c r="O152" s="48"/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AR152" s="15" t="s">
        <v>127</v>
      </c>
      <c r="AT152" s="15" t="s">
        <v>123</v>
      </c>
      <c r="AU152" s="15" t="s">
        <v>79</v>
      </c>
      <c r="AY152" s="15" t="s">
        <v>121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5" t="s">
        <v>77</v>
      </c>
      <c r="BK152" s="151">
        <f>ROUND(I152*H152,2)</f>
        <v>0</v>
      </c>
      <c r="BL152" s="15" t="s">
        <v>127</v>
      </c>
      <c r="BM152" s="15" t="s">
        <v>267</v>
      </c>
    </row>
    <row r="153" spans="2:65" s="11" customFormat="1" ht="11.25">
      <c r="B153" s="152"/>
      <c r="D153" s="153" t="s">
        <v>129</v>
      </c>
      <c r="F153" s="155" t="s">
        <v>268</v>
      </c>
      <c r="H153" s="156">
        <v>916.13300000000004</v>
      </c>
      <c r="I153" s="157"/>
      <c r="L153" s="152"/>
      <c r="M153" s="158"/>
      <c r="N153" s="159"/>
      <c r="O153" s="159"/>
      <c r="P153" s="159"/>
      <c r="Q153" s="159"/>
      <c r="R153" s="159"/>
      <c r="S153" s="159"/>
      <c r="T153" s="160"/>
      <c r="AT153" s="154" t="s">
        <v>129</v>
      </c>
      <c r="AU153" s="154" t="s">
        <v>79</v>
      </c>
      <c r="AV153" s="11" t="s">
        <v>79</v>
      </c>
      <c r="AW153" s="11" t="s">
        <v>3</v>
      </c>
      <c r="AX153" s="11" t="s">
        <v>77</v>
      </c>
      <c r="AY153" s="154" t="s">
        <v>121</v>
      </c>
    </row>
    <row r="154" spans="2:65" s="1" customFormat="1" ht="16.5" customHeight="1">
      <c r="B154" s="139"/>
      <c r="C154" s="140" t="s">
        <v>269</v>
      </c>
      <c r="D154" s="140" t="s">
        <v>123</v>
      </c>
      <c r="E154" s="141" t="s">
        <v>270</v>
      </c>
      <c r="F154" s="142" t="s">
        <v>271</v>
      </c>
      <c r="G154" s="143" t="s">
        <v>171</v>
      </c>
      <c r="H154" s="144">
        <v>9161.3340000000007</v>
      </c>
      <c r="I154" s="145"/>
      <c r="J154" s="146">
        <f>ROUND(I154*H154,2)</f>
        <v>0</v>
      </c>
      <c r="K154" s="142" t="s">
        <v>126</v>
      </c>
      <c r="L154" s="29"/>
      <c r="M154" s="147" t="s">
        <v>1</v>
      </c>
      <c r="N154" s="148" t="s">
        <v>40</v>
      </c>
      <c r="O154" s="48"/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" t="s">
        <v>127</v>
      </c>
      <c r="AT154" s="15" t="s">
        <v>123</v>
      </c>
      <c r="AU154" s="15" t="s">
        <v>79</v>
      </c>
      <c r="AY154" s="15" t="s">
        <v>121</v>
      </c>
      <c r="BE154" s="151">
        <f>IF(N154="základní",J154,0)</f>
        <v>0</v>
      </c>
      <c r="BF154" s="151">
        <f>IF(N154="snížená",J154,0)</f>
        <v>0</v>
      </c>
      <c r="BG154" s="151">
        <f>IF(N154="zákl. přenesená",J154,0)</f>
        <v>0</v>
      </c>
      <c r="BH154" s="151">
        <f>IF(N154="sníž. přenesená",J154,0)</f>
        <v>0</v>
      </c>
      <c r="BI154" s="151">
        <f>IF(N154="nulová",J154,0)</f>
        <v>0</v>
      </c>
      <c r="BJ154" s="15" t="s">
        <v>77</v>
      </c>
      <c r="BK154" s="151">
        <f>ROUND(I154*H154,2)</f>
        <v>0</v>
      </c>
      <c r="BL154" s="15" t="s">
        <v>127</v>
      </c>
      <c r="BM154" s="15" t="s">
        <v>272</v>
      </c>
    </row>
    <row r="155" spans="2:65" s="11" customFormat="1" ht="11.25">
      <c r="B155" s="152"/>
      <c r="D155" s="153" t="s">
        <v>129</v>
      </c>
      <c r="F155" s="155" t="s">
        <v>273</v>
      </c>
      <c r="H155" s="156">
        <v>9161.3340000000007</v>
      </c>
      <c r="I155" s="157"/>
      <c r="L155" s="152"/>
      <c r="M155" s="158"/>
      <c r="N155" s="159"/>
      <c r="O155" s="159"/>
      <c r="P155" s="159"/>
      <c r="Q155" s="159"/>
      <c r="R155" s="159"/>
      <c r="S155" s="159"/>
      <c r="T155" s="160"/>
      <c r="AT155" s="154" t="s">
        <v>129</v>
      </c>
      <c r="AU155" s="154" t="s">
        <v>79</v>
      </c>
      <c r="AV155" s="11" t="s">
        <v>79</v>
      </c>
      <c r="AW155" s="11" t="s">
        <v>3</v>
      </c>
      <c r="AX155" s="11" t="s">
        <v>77</v>
      </c>
      <c r="AY155" s="154" t="s">
        <v>121</v>
      </c>
    </row>
    <row r="156" spans="2:65" s="1" customFormat="1" ht="16.5" customHeight="1">
      <c r="B156" s="139"/>
      <c r="C156" s="140" t="s">
        <v>274</v>
      </c>
      <c r="D156" s="140" t="s">
        <v>123</v>
      </c>
      <c r="E156" s="141" t="s">
        <v>275</v>
      </c>
      <c r="F156" s="142" t="s">
        <v>276</v>
      </c>
      <c r="G156" s="143" t="s">
        <v>171</v>
      </c>
      <c r="H156" s="144">
        <v>1701.3910000000001</v>
      </c>
      <c r="I156" s="145"/>
      <c r="J156" s="146">
        <f>ROUND(I156*H156,2)</f>
        <v>0</v>
      </c>
      <c r="K156" s="142" t="s">
        <v>126</v>
      </c>
      <c r="L156" s="29"/>
      <c r="M156" s="147" t="s">
        <v>1</v>
      </c>
      <c r="N156" s="148" t="s">
        <v>40</v>
      </c>
      <c r="O156" s="48"/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AR156" s="15" t="s">
        <v>127</v>
      </c>
      <c r="AT156" s="15" t="s">
        <v>123</v>
      </c>
      <c r="AU156" s="15" t="s">
        <v>79</v>
      </c>
      <c r="AY156" s="15" t="s">
        <v>121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5" t="s">
        <v>77</v>
      </c>
      <c r="BK156" s="151">
        <f>ROUND(I156*H156,2)</f>
        <v>0</v>
      </c>
      <c r="BL156" s="15" t="s">
        <v>127</v>
      </c>
      <c r="BM156" s="15" t="s">
        <v>277</v>
      </c>
    </row>
    <row r="157" spans="2:65" s="11" customFormat="1" ht="11.25">
      <c r="B157" s="152"/>
      <c r="D157" s="153" t="s">
        <v>129</v>
      </c>
      <c r="F157" s="155" t="s">
        <v>278</v>
      </c>
      <c r="H157" s="156">
        <v>1701.3910000000001</v>
      </c>
      <c r="I157" s="157"/>
      <c r="L157" s="152"/>
      <c r="M157" s="158"/>
      <c r="N157" s="159"/>
      <c r="O157" s="159"/>
      <c r="P157" s="159"/>
      <c r="Q157" s="159"/>
      <c r="R157" s="159"/>
      <c r="S157" s="159"/>
      <c r="T157" s="160"/>
      <c r="AT157" s="154" t="s">
        <v>129</v>
      </c>
      <c r="AU157" s="154" t="s">
        <v>79</v>
      </c>
      <c r="AV157" s="11" t="s">
        <v>79</v>
      </c>
      <c r="AW157" s="11" t="s">
        <v>3</v>
      </c>
      <c r="AX157" s="11" t="s">
        <v>77</v>
      </c>
      <c r="AY157" s="154" t="s">
        <v>121</v>
      </c>
    </row>
    <row r="158" spans="2:65" s="1" customFormat="1" ht="16.5" customHeight="1">
      <c r="B158" s="139"/>
      <c r="C158" s="140" t="s">
        <v>279</v>
      </c>
      <c r="D158" s="140" t="s">
        <v>123</v>
      </c>
      <c r="E158" s="141" t="s">
        <v>280</v>
      </c>
      <c r="F158" s="142" t="s">
        <v>281</v>
      </c>
      <c r="G158" s="143" t="s">
        <v>171</v>
      </c>
      <c r="H158" s="144">
        <v>17013.905999999999</v>
      </c>
      <c r="I158" s="145"/>
      <c r="J158" s="146">
        <f>ROUND(I158*H158,2)</f>
        <v>0</v>
      </c>
      <c r="K158" s="142" t="s">
        <v>126</v>
      </c>
      <c r="L158" s="29"/>
      <c r="M158" s="147" t="s">
        <v>1</v>
      </c>
      <c r="N158" s="148" t="s">
        <v>40</v>
      </c>
      <c r="O158" s="48"/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AR158" s="15" t="s">
        <v>127</v>
      </c>
      <c r="AT158" s="15" t="s">
        <v>123</v>
      </c>
      <c r="AU158" s="15" t="s">
        <v>79</v>
      </c>
      <c r="AY158" s="15" t="s">
        <v>121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5" t="s">
        <v>77</v>
      </c>
      <c r="BK158" s="151">
        <f>ROUND(I158*H158,2)</f>
        <v>0</v>
      </c>
      <c r="BL158" s="15" t="s">
        <v>127</v>
      </c>
      <c r="BM158" s="15" t="s">
        <v>282</v>
      </c>
    </row>
    <row r="159" spans="2:65" s="11" customFormat="1" ht="11.25">
      <c r="B159" s="152"/>
      <c r="D159" s="153" t="s">
        <v>129</v>
      </c>
      <c r="F159" s="155" t="s">
        <v>283</v>
      </c>
      <c r="H159" s="156">
        <v>17013.905999999999</v>
      </c>
      <c r="I159" s="157"/>
      <c r="L159" s="152"/>
      <c r="M159" s="158"/>
      <c r="N159" s="159"/>
      <c r="O159" s="159"/>
      <c r="P159" s="159"/>
      <c r="Q159" s="159"/>
      <c r="R159" s="159"/>
      <c r="S159" s="159"/>
      <c r="T159" s="160"/>
      <c r="AT159" s="154" t="s">
        <v>129</v>
      </c>
      <c r="AU159" s="154" t="s">
        <v>79</v>
      </c>
      <c r="AV159" s="11" t="s">
        <v>79</v>
      </c>
      <c r="AW159" s="11" t="s">
        <v>3</v>
      </c>
      <c r="AX159" s="11" t="s">
        <v>77</v>
      </c>
      <c r="AY159" s="154" t="s">
        <v>121</v>
      </c>
    </row>
    <row r="160" spans="2:65" s="1" customFormat="1" ht="16.5" customHeight="1">
      <c r="B160" s="139"/>
      <c r="C160" s="140" t="s">
        <v>284</v>
      </c>
      <c r="D160" s="140" t="s">
        <v>123</v>
      </c>
      <c r="E160" s="141" t="s">
        <v>285</v>
      </c>
      <c r="F160" s="142" t="s">
        <v>286</v>
      </c>
      <c r="G160" s="143" t="s">
        <v>171</v>
      </c>
      <c r="H160" s="144">
        <v>785.25699999999995</v>
      </c>
      <c r="I160" s="145"/>
      <c r="J160" s="146">
        <f>ROUND(I160*H160,2)</f>
        <v>0</v>
      </c>
      <c r="K160" s="142" t="s">
        <v>126</v>
      </c>
      <c r="L160" s="29"/>
      <c r="M160" s="147" t="s">
        <v>1</v>
      </c>
      <c r="N160" s="148" t="s">
        <v>40</v>
      </c>
      <c r="O160" s="48"/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5" t="s">
        <v>127</v>
      </c>
      <c r="AT160" s="15" t="s">
        <v>123</v>
      </c>
      <c r="AU160" s="15" t="s">
        <v>79</v>
      </c>
      <c r="AY160" s="15" t="s">
        <v>121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5" t="s">
        <v>77</v>
      </c>
      <c r="BK160" s="151">
        <f>ROUND(I160*H160,2)</f>
        <v>0</v>
      </c>
      <c r="BL160" s="15" t="s">
        <v>127</v>
      </c>
      <c r="BM160" s="15" t="s">
        <v>287</v>
      </c>
    </row>
    <row r="161" spans="2:65" s="11" customFormat="1" ht="11.25">
      <c r="B161" s="152"/>
      <c r="D161" s="153" t="s">
        <v>129</v>
      </c>
      <c r="F161" s="155" t="s">
        <v>288</v>
      </c>
      <c r="H161" s="156">
        <v>785.25699999999995</v>
      </c>
      <c r="I161" s="157"/>
      <c r="L161" s="152"/>
      <c r="M161" s="158"/>
      <c r="N161" s="159"/>
      <c r="O161" s="159"/>
      <c r="P161" s="159"/>
      <c r="Q161" s="159"/>
      <c r="R161" s="159"/>
      <c r="S161" s="159"/>
      <c r="T161" s="160"/>
      <c r="AT161" s="154" t="s">
        <v>129</v>
      </c>
      <c r="AU161" s="154" t="s">
        <v>79</v>
      </c>
      <c r="AV161" s="11" t="s">
        <v>79</v>
      </c>
      <c r="AW161" s="11" t="s">
        <v>3</v>
      </c>
      <c r="AX161" s="11" t="s">
        <v>77</v>
      </c>
      <c r="AY161" s="154" t="s">
        <v>121</v>
      </c>
    </row>
    <row r="162" spans="2:65" s="1" customFormat="1" ht="16.5" customHeight="1">
      <c r="B162" s="139"/>
      <c r="C162" s="140" t="s">
        <v>289</v>
      </c>
      <c r="D162" s="140" t="s">
        <v>123</v>
      </c>
      <c r="E162" s="141" t="s">
        <v>290</v>
      </c>
      <c r="F162" s="142" t="s">
        <v>291</v>
      </c>
      <c r="G162" s="143" t="s">
        <v>171</v>
      </c>
      <c r="H162" s="144">
        <v>916.13300000000004</v>
      </c>
      <c r="I162" s="145"/>
      <c r="J162" s="146">
        <f>ROUND(I162*H162,2)</f>
        <v>0</v>
      </c>
      <c r="K162" s="142" t="s">
        <v>126</v>
      </c>
      <c r="L162" s="29"/>
      <c r="M162" s="147" t="s">
        <v>1</v>
      </c>
      <c r="N162" s="148" t="s">
        <v>40</v>
      </c>
      <c r="O162" s="48"/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AR162" s="15" t="s">
        <v>127</v>
      </c>
      <c r="AT162" s="15" t="s">
        <v>123</v>
      </c>
      <c r="AU162" s="15" t="s">
        <v>79</v>
      </c>
      <c r="AY162" s="15" t="s">
        <v>121</v>
      </c>
      <c r="BE162" s="151">
        <f>IF(N162="základní",J162,0)</f>
        <v>0</v>
      </c>
      <c r="BF162" s="151">
        <f>IF(N162="snížená",J162,0)</f>
        <v>0</v>
      </c>
      <c r="BG162" s="151">
        <f>IF(N162="zákl. přenesená",J162,0)</f>
        <v>0</v>
      </c>
      <c r="BH162" s="151">
        <f>IF(N162="sníž. přenesená",J162,0)</f>
        <v>0</v>
      </c>
      <c r="BI162" s="151">
        <f>IF(N162="nulová",J162,0)</f>
        <v>0</v>
      </c>
      <c r="BJ162" s="15" t="s">
        <v>77</v>
      </c>
      <c r="BK162" s="151">
        <f>ROUND(I162*H162,2)</f>
        <v>0</v>
      </c>
      <c r="BL162" s="15" t="s">
        <v>127</v>
      </c>
      <c r="BM162" s="15" t="s">
        <v>292</v>
      </c>
    </row>
    <row r="163" spans="2:65" s="11" customFormat="1" ht="11.25">
      <c r="B163" s="152"/>
      <c r="D163" s="153" t="s">
        <v>129</v>
      </c>
      <c r="F163" s="155" t="s">
        <v>268</v>
      </c>
      <c r="H163" s="156">
        <v>916.13300000000004</v>
      </c>
      <c r="I163" s="157"/>
      <c r="L163" s="152"/>
      <c r="M163" s="158"/>
      <c r="N163" s="159"/>
      <c r="O163" s="159"/>
      <c r="P163" s="159"/>
      <c r="Q163" s="159"/>
      <c r="R163" s="159"/>
      <c r="S163" s="159"/>
      <c r="T163" s="160"/>
      <c r="AT163" s="154" t="s">
        <v>129</v>
      </c>
      <c r="AU163" s="154" t="s">
        <v>79</v>
      </c>
      <c r="AV163" s="11" t="s">
        <v>79</v>
      </c>
      <c r="AW163" s="11" t="s">
        <v>3</v>
      </c>
      <c r="AX163" s="11" t="s">
        <v>77</v>
      </c>
      <c r="AY163" s="154" t="s">
        <v>121</v>
      </c>
    </row>
    <row r="164" spans="2:65" s="1" customFormat="1" ht="16.5" customHeight="1">
      <c r="B164" s="139"/>
      <c r="C164" s="140" t="s">
        <v>293</v>
      </c>
      <c r="D164" s="140" t="s">
        <v>123</v>
      </c>
      <c r="E164" s="141" t="s">
        <v>294</v>
      </c>
      <c r="F164" s="142" t="s">
        <v>295</v>
      </c>
      <c r="G164" s="143" t="s">
        <v>171</v>
      </c>
      <c r="H164" s="144">
        <v>916.13300000000004</v>
      </c>
      <c r="I164" s="145"/>
      <c r="J164" s="146">
        <f>ROUND(I164*H164,2)</f>
        <v>0</v>
      </c>
      <c r="K164" s="142" t="s">
        <v>126</v>
      </c>
      <c r="L164" s="29"/>
      <c r="M164" s="147" t="s">
        <v>1</v>
      </c>
      <c r="N164" s="148" t="s">
        <v>40</v>
      </c>
      <c r="O164" s="48"/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AR164" s="15" t="s">
        <v>127</v>
      </c>
      <c r="AT164" s="15" t="s">
        <v>123</v>
      </c>
      <c r="AU164" s="15" t="s">
        <v>79</v>
      </c>
      <c r="AY164" s="15" t="s">
        <v>121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5" t="s">
        <v>77</v>
      </c>
      <c r="BK164" s="151">
        <f>ROUND(I164*H164,2)</f>
        <v>0</v>
      </c>
      <c r="BL164" s="15" t="s">
        <v>127</v>
      </c>
      <c r="BM164" s="15" t="s">
        <v>296</v>
      </c>
    </row>
    <row r="165" spans="2:65" s="11" customFormat="1" ht="11.25">
      <c r="B165" s="152"/>
      <c r="D165" s="153" t="s">
        <v>129</v>
      </c>
      <c r="F165" s="155" t="s">
        <v>268</v>
      </c>
      <c r="H165" s="156">
        <v>916.13300000000004</v>
      </c>
      <c r="I165" s="157"/>
      <c r="L165" s="152"/>
      <c r="M165" s="158"/>
      <c r="N165" s="159"/>
      <c r="O165" s="159"/>
      <c r="P165" s="159"/>
      <c r="Q165" s="159"/>
      <c r="R165" s="159"/>
      <c r="S165" s="159"/>
      <c r="T165" s="160"/>
      <c r="AT165" s="154" t="s">
        <v>129</v>
      </c>
      <c r="AU165" s="154" t="s">
        <v>79</v>
      </c>
      <c r="AV165" s="11" t="s">
        <v>79</v>
      </c>
      <c r="AW165" s="11" t="s">
        <v>3</v>
      </c>
      <c r="AX165" s="11" t="s">
        <v>77</v>
      </c>
      <c r="AY165" s="154" t="s">
        <v>121</v>
      </c>
    </row>
    <row r="166" spans="2:65" s="10" customFormat="1" ht="22.9" customHeight="1">
      <c r="B166" s="126"/>
      <c r="D166" s="127" t="s">
        <v>68</v>
      </c>
      <c r="E166" s="137" t="s">
        <v>297</v>
      </c>
      <c r="F166" s="137" t="s">
        <v>298</v>
      </c>
      <c r="I166" s="129"/>
      <c r="J166" s="138">
        <f>BK166</f>
        <v>0</v>
      </c>
      <c r="L166" s="126"/>
      <c r="M166" s="131"/>
      <c r="N166" s="132"/>
      <c r="O166" s="132"/>
      <c r="P166" s="133">
        <f>P167</f>
        <v>0</v>
      </c>
      <c r="Q166" s="132"/>
      <c r="R166" s="133">
        <f>R167</f>
        <v>0</v>
      </c>
      <c r="S166" s="132"/>
      <c r="T166" s="134">
        <f>T167</f>
        <v>0</v>
      </c>
      <c r="AR166" s="127" t="s">
        <v>77</v>
      </c>
      <c r="AT166" s="135" t="s">
        <v>68</v>
      </c>
      <c r="AU166" s="135" t="s">
        <v>77</v>
      </c>
      <c r="AY166" s="127" t="s">
        <v>121</v>
      </c>
      <c r="BK166" s="136">
        <f>BK167</f>
        <v>0</v>
      </c>
    </row>
    <row r="167" spans="2:65" s="1" customFormat="1" ht="16.5" customHeight="1">
      <c r="B167" s="139"/>
      <c r="C167" s="140" t="s">
        <v>299</v>
      </c>
      <c r="D167" s="140" t="s">
        <v>123</v>
      </c>
      <c r="E167" s="141" t="s">
        <v>300</v>
      </c>
      <c r="F167" s="142" t="s">
        <v>301</v>
      </c>
      <c r="G167" s="143" t="s">
        <v>171</v>
      </c>
      <c r="H167" s="144">
        <v>6.8289999999999997</v>
      </c>
      <c r="I167" s="145"/>
      <c r="J167" s="146">
        <f>ROUND(I167*H167,2)</f>
        <v>0</v>
      </c>
      <c r="K167" s="142" t="s">
        <v>126</v>
      </c>
      <c r="L167" s="29"/>
      <c r="M167" s="188" t="s">
        <v>1</v>
      </c>
      <c r="N167" s="189" t="s">
        <v>40</v>
      </c>
      <c r="O167" s="190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AR167" s="15" t="s">
        <v>127</v>
      </c>
      <c r="AT167" s="15" t="s">
        <v>123</v>
      </c>
      <c r="AU167" s="15" t="s">
        <v>79</v>
      </c>
      <c r="AY167" s="15" t="s">
        <v>121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5" t="s">
        <v>77</v>
      </c>
      <c r="BK167" s="151">
        <f>ROUND(I167*H167,2)</f>
        <v>0</v>
      </c>
      <c r="BL167" s="15" t="s">
        <v>127</v>
      </c>
      <c r="BM167" s="15" t="s">
        <v>302</v>
      </c>
    </row>
    <row r="168" spans="2:65" s="1" customFormat="1" ht="6.95" customHeight="1">
      <c r="B168" s="38"/>
      <c r="C168" s="39"/>
      <c r="D168" s="39"/>
      <c r="E168" s="39"/>
      <c r="F168" s="39"/>
      <c r="G168" s="39"/>
      <c r="H168" s="39"/>
      <c r="I168" s="100"/>
      <c r="J168" s="39"/>
      <c r="K168" s="39"/>
      <c r="L168" s="29"/>
    </row>
  </sheetData>
  <autoFilter ref="C85:K16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1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5" t="s">
        <v>82</v>
      </c>
    </row>
    <row r="3" spans="2:46" ht="6.95" customHeight="1">
      <c r="B3" s="16"/>
      <c r="C3" s="17"/>
      <c r="D3" s="17"/>
      <c r="E3" s="17"/>
      <c r="F3" s="17"/>
      <c r="G3" s="17"/>
      <c r="H3" s="17"/>
      <c r="I3" s="83"/>
      <c r="J3" s="17"/>
      <c r="K3" s="17"/>
      <c r="L3" s="18"/>
      <c r="AT3" s="15" t="s">
        <v>79</v>
      </c>
    </row>
    <row r="4" spans="2:46" ht="24.95" customHeight="1">
      <c r="B4" s="18"/>
      <c r="D4" s="19" t="s">
        <v>90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34" t="str">
        <f>'Rekapitulace stavby'!K6</f>
        <v>TOMÁŠE ZE ŠTÍTNÉHO</v>
      </c>
      <c r="F7" s="235"/>
      <c r="G7" s="235"/>
      <c r="H7" s="235"/>
      <c r="L7" s="18"/>
    </row>
    <row r="8" spans="2:46" s="1" customFormat="1" ht="12" customHeight="1">
      <c r="B8" s="29"/>
      <c r="D8" s="24" t="s">
        <v>91</v>
      </c>
      <c r="I8" s="84"/>
      <c r="L8" s="29"/>
    </row>
    <row r="9" spans="2:46" s="1" customFormat="1" ht="36.950000000000003" customHeight="1">
      <c r="B9" s="29"/>
      <c r="E9" s="214" t="s">
        <v>303</v>
      </c>
      <c r="F9" s="213"/>
      <c r="G9" s="213"/>
      <c r="H9" s="213"/>
      <c r="I9" s="84"/>
      <c r="L9" s="29"/>
    </row>
    <row r="10" spans="2:46" s="1" customFormat="1" ht="11.25">
      <c r="B10" s="29"/>
      <c r="I10" s="84"/>
      <c r="L10" s="29"/>
    </row>
    <row r="11" spans="2:46" s="1" customFormat="1" ht="12" customHeight="1">
      <c r="B11" s="29"/>
      <c r="D11" s="24" t="s">
        <v>18</v>
      </c>
      <c r="F11" s="15" t="s">
        <v>1</v>
      </c>
      <c r="I11" s="85" t="s">
        <v>19</v>
      </c>
      <c r="J11" s="15" t="s">
        <v>1</v>
      </c>
      <c r="L11" s="29"/>
    </row>
    <row r="12" spans="2:46" s="1" customFormat="1" ht="12" customHeight="1">
      <c r="B12" s="29"/>
      <c r="D12" s="24" t="s">
        <v>20</v>
      </c>
      <c r="F12" s="15" t="s">
        <v>21</v>
      </c>
      <c r="I12" s="85" t="s">
        <v>22</v>
      </c>
      <c r="J12" s="45" t="str">
        <f>'Rekapitulace stavby'!AN8</f>
        <v>13. 6. 2019</v>
      </c>
      <c r="L12" s="29"/>
    </row>
    <row r="13" spans="2:46" s="1" customFormat="1" ht="10.9" customHeight="1">
      <c r="B13" s="29"/>
      <c r="I13" s="84"/>
      <c r="L13" s="29"/>
    </row>
    <row r="14" spans="2:46" s="1" customFormat="1" ht="12" customHeight="1">
      <c r="B14" s="29"/>
      <c r="D14" s="24" t="s">
        <v>24</v>
      </c>
      <c r="I14" s="85" t="s">
        <v>25</v>
      </c>
      <c r="J14" s="15" t="s">
        <v>304</v>
      </c>
      <c r="L14" s="29"/>
    </row>
    <row r="15" spans="2:46" s="1" customFormat="1" ht="18" customHeight="1">
      <c r="B15" s="29"/>
      <c r="E15" s="15" t="s">
        <v>1</v>
      </c>
      <c r="I15" s="85" t="s">
        <v>27</v>
      </c>
      <c r="J15" s="15" t="s">
        <v>1</v>
      </c>
      <c r="L15" s="29"/>
    </row>
    <row r="16" spans="2:46" s="1" customFormat="1" ht="6.95" customHeight="1">
      <c r="B16" s="29"/>
      <c r="I16" s="84"/>
      <c r="L16" s="29"/>
    </row>
    <row r="17" spans="2:12" s="1" customFormat="1" ht="12" customHeight="1">
      <c r="B17" s="29"/>
      <c r="D17" s="24" t="s">
        <v>28</v>
      </c>
      <c r="I17" s="85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36" t="str">
        <f>'Rekapitulace stavby'!E14</f>
        <v>Vyplň údaj</v>
      </c>
      <c r="F18" s="217"/>
      <c r="G18" s="217"/>
      <c r="H18" s="217"/>
      <c r="I18" s="85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I19" s="84"/>
      <c r="L19" s="29"/>
    </row>
    <row r="20" spans="2:12" s="1" customFormat="1" ht="12" customHeight="1">
      <c r="B20" s="29"/>
      <c r="D20" s="24" t="s">
        <v>30</v>
      </c>
      <c r="I20" s="85" t="s">
        <v>25</v>
      </c>
      <c r="J20" s="15" t="s">
        <v>305</v>
      </c>
      <c r="L20" s="29"/>
    </row>
    <row r="21" spans="2:12" s="1" customFormat="1" ht="18" customHeight="1">
      <c r="B21" s="29"/>
      <c r="E21" s="15" t="s">
        <v>306</v>
      </c>
      <c r="I21" s="85" t="s">
        <v>27</v>
      </c>
      <c r="J21" s="15" t="s">
        <v>1</v>
      </c>
      <c r="L21" s="29"/>
    </row>
    <row r="22" spans="2:12" s="1" customFormat="1" ht="6.95" customHeight="1">
      <c r="B22" s="29"/>
      <c r="I22" s="84"/>
      <c r="L22" s="29"/>
    </row>
    <row r="23" spans="2:12" s="1" customFormat="1" ht="12" customHeight="1">
      <c r="B23" s="29"/>
      <c r="D23" s="24" t="s">
        <v>32</v>
      </c>
      <c r="I23" s="85" t="s">
        <v>25</v>
      </c>
      <c r="J23" s="15" t="s">
        <v>1</v>
      </c>
      <c r="L23" s="29"/>
    </row>
    <row r="24" spans="2:12" s="1" customFormat="1" ht="18" customHeight="1">
      <c r="B24" s="29"/>
      <c r="E24" s="15" t="s">
        <v>145</v>
      </c>
      <c r="I24" s="85" t="s">
        <v>27</v>
      </c>
      <c r="J24" s="15" t="s">
        <v>1</v>
      </c>
      <c r="L24" s="29"/>
    </row>
    <row r="25" spans="2:12" s="1" customFormat="1" ht="6.95" customHeight="1">
      <c r="B25" s="29"/>
      <c r="I25" s="84"/>
      <c r="L25" s="29"/>
    </row>
    <row r="26" spans="2:12" s="1" customFormat="1" ht="12" customHeight="1">
      <c r="B26" s="29"/>
      <c r="D26" s="24" t="s">
        <v>34</v>
      </c>
      <c r="I26" s="84"/>
      <c r="L26" s="29"/>
    </row>
    <row r="27" spans="2:12" s="6" customFormat="1" ht="16.5" customHeight="1">
      <c r="B27" s="86"/>
      <c r="E27" s="221" t="s">
        <v>1</v>
      </c>
      <c r="F27" s="221"/>
      <c r="G27" s="221"/>
      <c r="H27" s="221"/>
      <c r="I27" s="87"/>
      <c r="L27" s="86"/>
    </row>
    <row r="28" spans="2:12" s="1" customFormat="1" ht="6.95" customHeight="1">
      <c r="B28" s="29"/>
      <c r="I28" s="84"/>
      <c r="L28" s="29"/>
    </row>
    <row r="29" spans="2:12" s="1" customFormat="1" ht="6.95" customHeight="1">
      <c r="B29" s="29"/>
      <c r="D29" s="46"/>
      <c r="E29" s="46"/>
      <c r="F29" s="46"/>
      <c r="G29" s="46"/>
      <c r="H29" s="46"/>
      <c r="I29" s="88"/>
      <c r="J29" s="46"/>
      <c r="K29" s="46"/>
      <c r="L29" s="29"/>
    </row>
    <row r="30" spans="2:12" s="1" customFormat="1" ht="25.35" customHeight="1">
      <c r="B30" s="29"/>
      <c r="D30" s="89" t="s">
        <v>35</v>
      </c>
      <c r="I30" s="84"/>
      <c r="J30" s="59">
        <f>ROUND(J83, 2)</f>
        <v>0</v>
      </c>
      <c r="L30" s="29"/>
    </row>
    <row r="31" spans="2:12" s="1" customFormat="1" ht="6.95" customHeight="1">
      <c r="B31" s="29"/>
      <c r="D31" s="46"/>
      <c r="E31" s="46"/>
      <c r="F31" s="46"/>
      <c r="G31" s="46"/>
      <c r="H31" s="46"/>
      <c r="I31" s="88"/>
      <c r="J31" s="46"/>
      <c r="K31" s="46"/>
      <c r="L31" s="29"/>
    </row>
    <row r="32" spans="2:12" s="1" customFormat="1" ht="14.45" customHeight="1">
      <c r="B32" s="29"/>
      <c r="F32" s="32" t="s">
        <v>37</v>
      </c>
      <c r="I32" s="90" t="s">
        <v>36</v>
      </c>
      <c r="J32" s="32" t="s">
        <v>38</v>
      </c>
      <c r="L32" s="29"/>
    </row>
    <row r="33" spans="2:12" s="1" customFormat="1" ht="14.45" customHeight="1">
      <c r="B33" s="29"/>
      <c r="D33" s="24" t="s">
        <v>39</v>
      </c>
      <c r="E33" s="24" t="s">
        <v>40</v>
      </c>
      <c r="F33" s="91">
        <f>ROUND((SUM(BE83:BE97)),  2)</f>
        <v>0</v>
      </c>
      <c r="I33" s="92">
        <v>0.21</v>
      </c>
      <c r="J33" s="91">
        <f>ROUND(((SUM(BE83:BE97))*I33),  2)</f>
        <v>0</v>
      </c>
      <c r="L33" s="29"/>
    </row>
    <row r="34" spans="2:12" s="1" customFormat="1" ht="14.45" customHeight="1">
      <c r="B34" s="29"/>
      <c r="E34" s="24" t="s">
        <v>41</v>
      </c>
      <c r="F34" s="91">
        <f>ROUND((SUM(BF83:BF97)),  2)</f>
        <v>0</v>
      </c>
      <c r="I34" s="92">
        <v>0.15</v>
      </c>
      <c r="J34" s="91">
        <f>ROUND(((SUM(BF83:BF97))*I34),  2)</f>
        <v>0</v>
      </c>
      <c r="L34" s="29"/>
    </row>
    <row r="35" spans="2:12" s="1" customFormat="1" ht="14.45" hidden="1" customHeight="1">
      <c r="B35" s="29"/>
      <c r="E35" s="24" t="s">
        <v>42</v>
      </c>
      <c r="F35" s="91">
        <f>ROUND((SUM(BG83:BG97)),  2)</f>
        <v>0</v>
      </c>
      <c r="I35" s="92">
        <v>0.21</v>
      </c>
      <c r="J35" s="91">
        <f>0</f>
        <v>0</v>
      </c>
      <c r="L35" s="29"/>
    </row>
    <row r="36" spans="2:12" s="1" customFormat="1" ht="14.45" hidden="1" customHeight="1">
      <c r="B36" s="29"/>
      <c r="E36" s="24" t="s">
        <v>43</v>
      </c>
      <c r="F36" s="91">
        <f>ROUND((SUM(BH83:BH97)),  2)</f>
        <v>0</v>
      </c>
      <c r="I36" s="92">
        <v>0.15</v>
      </c>
      <c r="J36" s="91">
        <f>0</f>
        <v>0</v>
      </c>
      <c r="L36" s="29"/>
    </row>
    <row r="37" spans="2:12" s="1" customFormat="1" ht="14.45" hidden="1" customHeight="1">
      <c r="B37" s="29"/>
      <c r="E37" s="24" t="s">
        <v>44</v>
      </c>
      <c r="F37" s="91">
        <f>ROUND((SUM(BI83:BI97)),  2)</f>
        <v>0</v>
      </c>
      <c r="I37" s="92">
        <v>0</v>
      </c>
      <c r="J37" s="91">
        <f>0</f>
        <v>0</v>
      </c>
      <c r="L37" s="29"/>
    </row>
    <row r="38" spans="2:12" s="1" customFormat="1" ht="6.95" customHeight="1">
      <c r="B38" s="29"/>
      <c r="I38" s="84"/>
      <c r="L38" s="29"/>
    </row>
    <row r="39" spans="2:12" s="1" customFormat="1" ht="25.35" customHeight="1">
      <c r="B39" s="29"/>
      <c r="C39" s="93"/>
      <c r="D39" s="94" t="s">
        <v>45</v>
      </c>
      <c r="E39" s="50"/>
      <c r="F39" s="50"/>
      <c r="G39" s="95" t="s">
        <v>46</v>
      </c>
      <c r="H39" s="96" t="s">
        <v>47</v>
      </c>
      <c r="I39" s="97"/>
      <c r="J39" s="98">
        <f>SUM(J30:J37)</f>
        <v>0</v>
      </c>
      <c r="K39" s="99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100"/>
      <c r="J40" s="39"/>
      <c r="K40" s="39"/>
      <c r="L40" s="29"/>
    </row>
    <row r="44" spans="2:12" s="1" customFormat="1" ht="6.95" hidden="1" customHeight="1">
      <c r="B44" s="40"/>
      <c r="C44" s="41"/>
      <c r="D44" s="41"/>
      <c r="E44" s="41"/>
      <c r="F44" s="41"/>
      <c r="G44" s="41"/>
      <c r="H44" s="41"/>
      <c r="I44" s="101"/>
      <c r="J44" s="41"/>
      <c r="K44" s="41"/>
      <c r="L44" s="29"/>
    </row>
    <row r="45" spans="2:12" s="1" customFormat="1" ht="24.95" hidden="1" customHeight="1">
      <c r="B45" s="29"/>
      <c r="C45" s="19" t="s">
        <v>94</v>
      </c>
      <c r="I45" s="84"/>
      <c r="L45" s="29"/>
    </row>
    <row r="46" spans="2:12" s="1" customFormat="1" ht="6.95" hidden="1" customHeight="1">
      <c r="B46" s="29"/>
      <c r="I46" s="84"/>
      <c r="L46" s="29"/>
    </row>
    <row r="47" spans="2:12" s="1" customFormat="1" ht="12" hidden="1" customHeight="1">
      <c r="B47" s="29"/>
      <c r="C47" s="24" t="s">
        <v>16</v>
      </c>
      <c r="I47" s="84"/>
      <c r="L47" s="29"/>
    </row>
    <row r="48" spans="2:12" s="1" customFormat="1" ht="16.5" hidden="1" customHeight="1">
      <c r="B48" s="29"/>
      <c r="E48" s="234" t="str">
        <f>E7</f>
        <v>TOMÁŠE ZE ŠTÍTNÉHO</v>
      </c>
      <c r="F48" s="235"/>
      <c r="G48" s="235"/>
      <c r="H48" s="235"/>
      <c r="I48" s="84"/>
      <c r="L48" s="29"/>
    </row>
    <row r="49" spans="2:47" s="1" customFormat="1" ht="12" hidden="1" customHeight="1">
      <c r="B49" s="29"/>
      <c r="C49" s="24" t="s">
        <v>91</v>
      </c>
      <c r="I49" s="84"/>
      <c r="L49" s="29"/>
    </row>
    <row r="50" spans="2:47" s="1" customFormat="1" ht="16.5" hidden="1" customHeight="1">
      <c r="B50" s="29"/>
      <c r="E50" s="214" t="str">
        <f>E9</f>
        <v>VON - VEDLEJŠÍ A OSTATNÍ NÁKLADY</v>
      </c>
      <c r="F50" s="213"/>
      <c r="G50" s="213"/>
      <c r="H50" s="213"/>
      <c r="I50" s="84"/>
      <c r="L50" s="29"/>
    </row>
    <row r="51" spans="2:47" s="1" customFormat="1" ht="6.95" hidden="1" customHeight="1">
      <c r="B51" s="29"/>
      <c r="I51" s="84"/>
      <c r="L51" s="29"/>
    </row>
    <row r="52" spans="2:47" s="1" customFormat="1" ht="12" hidden="1" customHeight="1">
      <c r="B52" s="29"/>
      <c r="C52" s="24" t="s">
        <v>20</v>
      </c>
      <c r="F52" s="15" t="str">
        <f>F12</f>
        <v>CHOMUTOV</v>
      </c>
      <c r="I52" s="85" t="s">
        <v>22</v>
      </c>
      <c r="J52" s="45" t="str">
        <f>IF(J12="","",J12)</f>
        <v>13. 6. 2019</v>
      </c>
      <c r="L52" s="29"/>
    </row>
    <row r="53" spans="2:47" s="1" customFormat="1" ht="6.95" hidden="1" customHeight="1">
      <c r="B53" s="29"/>
      <c r="I53" s="84"/>
      <c r="L53" s="29"/>
    </row>
    <row r="54" spans="2:47" s="1" customFormat="1" ht="13.7" hidden="1" customHeight="1">
      <c r="B54" s="29"/>
      <c r="C54" s="24" t="s">
        <v>24</v>
      </c>
      <c r="F54" s="15" t="str">
        <f>E15</f>
        <v/>
      </c>
      <c r="I54" s="85" t="s">
        <v>30</v>
      </c>
      <c r="J54" s="27" t="str">
        <f>E21</f>
        <v>NED2D PROJEKT S.R.O.</v>
      </c>
      <c r="L54" s="29"/>
    </row>
    <row r="55" spans="2:47" s="1" customFormat="1" ht="13.7" hidden="1" customHeight="1">
      <c r="B55" s="29"/>
      <c r="C55" s="24" t="s">
        <v>28</v>
      </c>
      <c r="F55" s="15" t="str">
        <f>IF(E18="","",E18)</f>
        <v>Vyplň údaj</v>
      </c>
      <c r="I55" s="85" t="s">
        <v>32</v>
      </c>
      <c r="J55" s="27" t="str">
        <f>E24</f>
        <v>P</v>
      </c>
      <c r="L55" s="29"/>
    </row>
    <row r="56" spans="2:47" s="1" customFormat="1" ht="10.35" hidden="1" customHeight="1">
      <c r="B56" s="29"/>
      <c r="I56" s="84"/>
      <c r="L56" s="29"/>
    </row>
    <row r="57" spans="2:47" s="1" customFormat="1" ht="29.25" hidden="1" customHeight="1">
      <c r="B57" s="29"/>
      <c r="C57" s="102" t="s">
        <v>95</v>
      </c>
      <c r="D57" s="93"/>
      <c r="E57" s="93"/>
      <c r="F57" s="93"/>
      <c r="G57" s="93"/>
      <c r="H57" s="93"/>
      <c r="I57" s="103"/>
      <c r="J57" s="104" t="s">
        <v>96</v>
      </c>
      <c r="K57" s="93"/>
      <c r="L57" s="29"/>
    </row>
    <row r="58" spans="2:47" s="1" customFormat="1" ht="10.35" hidden="1" customHeight="1">
      <c r="B58" s="29"/>
      <c r="I58" s="84"/>
      <c r="L58" s="29"/>
    </row>
    <row r="59" spans="2:47" s="1" customFormat="1" ht="22.9" hidden="1" customHeight="1">
      <c r="B59" s="29"/>
      <c r="C59" s="105" t="s">
        <v>97</v>
      </c>
      <c r="I59" s="84"/>
      <c r="J59" s="59">
        <f>J83</f>
        <v>0</v>
      </c>
      <c r="L59" s="29"/>
      <c r="AU59" s="15" t="s">
        <v>98</v>
      </c>
    </row>
    <row r="60" spans="2:47" s="7" customFormat="1" ht="24.95" hidden="1" customHeight="1">
      <c r="B60" s="106"/>
      <c r="D60" s="107" t="s">
        <v>307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hidden="1" customHeight="1">
      <c r="B61" s="111"/>
      <c r="D61" s="112" t="s">
        <v>308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hidden="1" customHeight="1">
      <c r="B62" s="111"/>
      <c r="D62" s="112" t="s">
        <v>309</v>
      </c>
      <c r="E62" s="113"/>
      <c r="F62" s="113"/>
      <c r="G62" s="113"/>
      <c r="H62" s="113"/>
      <c r="I62" s="114"/>
      <c r="J62" s="115">
        <f>J92</f>
        <v>0</v>
      </c>
      <c r="L62" s="111"/>
    </row>
    <row r="63" spans="2:47" s="8" customFormat="1" ht="19.899999999999999" hidden="1" customHeight="1">
      <c r="B63" s="111"/>
      <c r="D63" s="112" t="s">
        <v>310</v>
      </c>
      <c r="E63" s="113"/>
      <c r="F63" s="113"/>
      <c r="G63" s="113"/>
      <c r="H63" s="113"/>
      <c r="I63" s="114"/>
      <c r="J63" s="115">
        <f>J94</f>
        <v>0</v>
      </c>
      <c r="L63" s="111"/>
    </row>
    <row r="64" spans="2:47" s="1" customFormat="1" ht="21.75" hidden="1" customHeight="1">
      <c r="B64" s="29"/>
      <c r="I64" s="84"/>
      <c r="L64" s="29"/>
    </row>
    <row r="65" spans="2:12" s="1" customFormat="1" ht="6.95" hidden="1" customHeight="1">
      <c r="B65" s="38"/>
      <c r="C65" s="39"/>
      <c r="D65" s="39"/>
      <c r="E65" s="39"/>
      <c r="F65" s="39"/>
      <c r="G65" s="39"/>
      <c r="H65" s="39"/>
      <c r="I65" s="100"/>
      <c r="J65" s="39"/>
      <c r="K65" s="39"/>
      <c r="L65" s="29"/>
    </row>
    <row r="66" spans="2:12" ht="11.25" hidden="1"/>
    <row r="67" spans="2:12" ht="11.25" hidden="1"/>
    <row r="68" spans="2:12" ht="11.25" hidden="1"/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101"/>
      <c r="J69" s="41"/>
      <c r="K69" s="41"/>
      <c r="L69" s="29"/>
    </row>
    <row r="70" spans="2:12" s="1" customFormat="1" ht="24.95" customHeight="1">
      <c r="B70" s="29"/>
      <c r="C70" s="19" t="s">
        <v>106</v>
      </c>
      <c r="I70" s="84"/>
      <c r="L70" s="29"/>
    </row>
    <row r="71" spans="2:12" s="1" customFormat="1" ht="6.95" customHeight="1">
      <c r="B71" s="29"/>
      <c r="I71" s="84"/>
      <c r="L71" s="29"/>
    </row>
    <row r="72" spans="2:12" s="1" customFormat="1" ht="12" customHeight="1">
      <c r="B72" s="29"/>
      <c r="C72" s="24" t="s">
        <v>16</v>
      </c>
      <c r="I72" s="84"/>
      <c r="L72" s="29"/>
    </row>
    <row r="73" spans="2:12" s="1" customFormat="1" ht="16.5" customHeight="1">
      <c r="B73" s="29"/>
      <c r="E73" s="234" t="str">
        <f>E7</f>
        <v>TOMÁŠE ZE ŠTÍTNÉHO</v>
      </c>
      <c r="F73" s="235"/>
      <c r="G73" s="235"/>
      <c r="H73" s="235"/>
      <c r="I73" s="84"/>
      <c r="L73" s="29"/>
    </row>
    <row r="74" spans="2:12" s="1" customFormat="1" ht="12" customHeight="1">
      <c r="B74" s="29"/>
      <c r="C74" s="24" t="s">
        <v>91</v>
      </c>
      <c r="I74" s="84"/>
      <c r="L74" s="29"/>
    </row>
    <row r="75" spans="2:12" s="1" customFormat="1" ht="16.5" customHeight="1">
      <c r="B75" s="29"/>
      <c r="E75" s="214" t="str">
        <f>E9</f>
        <v>VON - VEDLEJŠÍ A OSTATNÍ NÁKLADY</v>
      </c>
      <c r="F75" s="213"/>
      <c r="G75" s="213"/>
      <c r="H75" s="213"/>
      <c r="I75" s="84"/>
      <c r="L75" s="29"/>
    </row>
    <row r="76" spans="2:12" s="1" customFormat="1" ht="6.95" customHeight="1">
      <c r="B76" s="29"/>
      <c r="I76" s="84"/>
      <c r="L76" s="29"/>
    </row>
    <row r="77" spans="2:12" s="1" customFormat="1" ht="12" customHeight="1">
      <c r="B77" s="29"/>
      <c r="C77" s="24" t="s">
        <v>20</v>
      </c>
      <c r="F77" s="15" t="str">
        <f>F12</f>
        <v>CHOMUTOV</v>
      </c>
      <c r="I77" s="85" t="s">
        <v>22</v>
      </c>
      <c r="J77" s="45" t="str">
        <f>IF(J12="","",J12)</f>
        <v>13. 6. 2019</v>
      </c>
      <c r="L77" s="29"/>
    </row>
    <row r="78" spans="2:12" s="1" customFormat="1" ht="6.95" customHeight="1">
      <c r="B78" s="29"/>
      <c r="I78" s="84"/>
      <c r="L78" s="29"/>
    </row>
    <row r="79" spans="2:12" s="1" customFormat="1" ht="13.7" customHeight="1">
      <c r="B79" s="29"/>
      <c r="C79" s="24" t="s">
        <v>24</v>
      </c>
      <c r="F79" s="15" t="str">
        <f>E15</f>
        <v/>
      </c>
      <c r="I79" s="85" t="s">
        <v>30</v>
      </c>
      <c r="J79" s="27" t="str">
        <f>E21</f>
        <v>NED2D PROJEKT S.R.O.</v>
      </c>
      <c r="L79" s="29"/>
    </row>
    <row r="80" spans="2:12" s="1" customFormat="1" ht="13.7" customHeight="1">
      <c r="B80" s="29"/>
      <c r="C80" s="24" t="s">
        <v>28</v>
      </c>
      <c r="F80" s="15" t="str">
        <f>IF(E18="","",E18)</f>
        <v>Vyplň údaj</v>
      </c>
      <c r="I80" s="85" t="s">
        <v>32</v>
      </c>
      <c r="J80" s="27" t="str">
        <f>E24</f>
        <v>P</v>
      </c>
      <c r="L80" s="29"/>
    </row>
    <row r="81" spans="2:65" s="1" customFormat="1" ht="10.35" customHeight="1">
      <c r="B81" s="29"/>
      <c r="I81" s="84"/>
      <c r="L81" s="29"/>
    </row>
    <row r="82" spans="2:65" s="9" customFormat="1" ht="29.25" customHeight="1">
      <c r="B82" s="116"/>
      <c r="C82" s="117" t="s">
        <v>107</v>
      </c>
      <c r="D82" s="118" t="s">
        <v>54</v>
      </c>
      <c r="E82" s="118" t="s">
        <v>50</v>
      </c>
      <c r="F82" s="118" t="s">
        <v>51</v>
      </c>
      <c r="G82" s="118" t="s">
        <v>108</v>
      </c>
      <c r="H82" s="118" t="s">
        <v>109</v>
      </c>
      <c r="I82" s="119" t="s">
        <v>110</v>
      </c>
      <c r="J82" s="120" t="s">
        <v>96</v>
      </c>
      <c r="K82" s="121" t="s">
        <v>111</v>
      </c>
      <c r="L82" s="116"/>
      <c r="M82" s="52" t="s">
        <v>1</v>
      </c>
      <c r="N82" s="53" t="s">
        <v>39</v>
      </c>
      <c r="O82" s="53" t="s">
        <v>112</v>
      </c>
      <c r="P82" s="53" t="s">
        <v>113</v>
      </c>
      <c r="Q82" s="53" t="s">
        <v>114</v>
      </c>
      <c r="R82" s="53" t="s">
        <v>115</v>
      </c>
      <c r="S82" s="53" t="s">
        <v>116</v>
      </c>
      <c r="T82" s="54" t="s">
        <v>117</v>
      </c>
    </row>
    <row r="83" spans="2:65" s="1" customFormat="1" ht="22.9" customHeight="1">
      <c r="B83" s="29"/>
      <c r="C83" s="57" t="s">
        <v>118</v>
      </c>
      <c r="I83" s="84"/>
      <c r="J83" s="122">
        <f>BK83</f>
        <v>0</v>
      </c>
      <c r="L83" s="29"/>
      <c r="M83" s="55"/>
      <c r="N83" s="46"/>
      <c r="O83" s="46"/>
      <c r="P83" s="123">
        <f>P84</f>
        <v>0</v>
      </c>
      <c r="Q83" s="46"/>
      <c r="R83" s="123">
        <f>R84</f>
        <v>0</v>
      </c>
      <c r="S83" s="46"/>
      <c r="T83" s="124">
        <f>T84</f>
        <v>0</v>
      </c>
      <c r="AT83" s="15" t="s">
        <v>68</v>
      </c>
      <c r="AU83" s="15" t="s">
        <v>98</v>
      </c>
      <c r="BK83" s="125">
        <f>BK84</f>
        <v>0</v>
      </c>
    </row>
    <row r="84" spans="2:65" s="10" customFormat="1" ht="25.9" customHeight="1">
      <c r="B84" s="126"/>
      <c r="D84" s="127" t="s">
        <v>68</v>
      </c>
      <c r="E84" s="128" t="s">
        <v>311</v>
      </c>
      <c r="F84" s="128" t="s">
        <v>312</v>
      </c>
      <c r="I84" s="129"/>
      <c r="J84" s="130">
        <f>BK84</f>
        <v>0</v>
      </c>
      <c r="L84" s="126"/>
      <c r="M84" s="131"/>
      <c r="N84" s="132"/>
      <c r="O84" s="132"/>
      <c r="P84" s="133">
        <f>P85+P92+P94</f>
        <v>0</v>
      </c>
      <c r="Q84" s="132"/>
      <c r="R84" s="133">
        <f>R85+R92+R94</f>
        <v>0</v>
      </c>
      <c r="S84" s="132"/>
      <c r="T84" s="134">
        <f>T85+T92+T94</f>
        <v>0</v>
      </c>
      <c r="AR84" s="127" t="s">
        <v>141</v>
      </c>
      <c r="AT84" s="135" t="s">
        <v>68</v>
      </c>
      <c r="AU84" s="135" t="s">
        <v>69</v>
      </c>
      <c r="AY84" s="127" t="s">
        <v>121</v>
      </c>
      <c r="BK84" s="136">
        <f>BK85+BK92+BK94</f>
        <v>0</v>
      </c>
    </row>
    <row r="85" spans="2:65" s="10" customFormat="1" ht="22.9" customHeight="1">
      <c r="B85" s="126"/>
      <c r="D85" s="127" t="s">
        <v>68</v>
      </c>
      <c r="E85" s="137" t="s">
        <v>313</v>
      </c>
      <c r="F85" s="137" t="s">
        <v>314</v>
      </c>
      <c r="I85" s="129"/>
      <c r="J85" s="138">
        <f>BK85</f>
        <v>0</v>
      </c>
      <c r="L85" s="126"/>
      <c r="M85" s="131"/>
      <c r="N85" s="132"/>
      <c r="O85" s="132"/>
      <c r="P85" s="133">
        <f>SUM(P86:P91)</f>
        <v>0</v>
      </c>
      <c r="Q85" s="132"/>
      <c r="R85" s="133">
        <f>SUM(R86:R91)</f>
        <v>0</v>
      </c>
      <c r="S85" s="132"/>
      <c r="T85" s="134">
        <f>SUM(T86:T91)</f>
        <v>0</v>
      </c>
      <c r="AR85" s="127" t="s">
        <v>141</v>
      </c>
      <c r="AT85" s="135" t="s">
        <v>68</v>
      </c>
      <c r="AU85" s="135" t="s">
        <v>77</v>
      </c>
      <c r="AY85" s="127" t="s">
        <v>121</v>
      </c>
      <c r="BK85" s="136">
        <f>SUM(BK86:BK91)</f>
        <v>0</v>
      </c>
    </row>
    <row r="86" spans="2:65" s="1" customFormat="1" ht="16.5" customHeight="1">
      <c r="B86" s="139"/>
      <c r="C86" s="140" t="s">
        <v>77</v>
      </c>
      <c r="D86" s="140" t="s">
        <v>123</v>
      </c>
      <c r="E86" s="141" t="s">
        <v>315</v>
      </c>
      <c r="F86" s="142" t="s">
        <v>316</v>
      </c>
      <c r="G86" s="143" t="s">
        <v>317</v>
      </c>
      <c r="H86" s="144">
        <v>8</v>
      </c>
      <c r="I86" s="145"/>
      <c r="J86" s="146">
        <f>ROUND(I86*H86,2)</f>
        <v>0</v>
      </c>
      <c r="K86" s="142" t="s">
        <v>126</v>
      </c>
      <c r="L86" s="29"/>
      <c r="M86" s="147" t="s">
        <v>1</v>
      </c>
      <c r="N86" s="148" t="s">
        <v>40</v>
      </c>
      <c r="O86" s="48"/>
      <c r="P86" s="149">
        <f>O86*H86</f>
        <v>0</v>
      </c>
      <c r="Q86" s="149">
        <v>0</v>
      </c>
      <c r="R86" s="149">
        <f>Q86*H86</f>
        <v>0</v>
      </c>
      <c r="S86" s="149">
        <v>0</v>
      </c>
      <c r="T86" s="150">
        <f>S86*H86</f>
        <v>0</v>
      </c>
      <c r="AR86" s="15" t="s">
        <v>318</v>
      </c>
      <c r="AT86" s="15" t="s">
        <v>123</v>
      </c>
      <c r="AU86" s="15" t="s">
        <v>79</v>
      </c>
      <c r="AY86" s="15" t="s">
        <v>121</v>
      </c>
      <c r="BE86" s="151">
        <f>IF(N86="základní",J86,0)</f>
        <v>0</v>
      </c>
      <c r="BF86" s="151">
        <f>IF(N86="snížená",J86,0)</f>
        <v>0</v>
      </c>
      <c r="BG86" s="151">
        <f>IF(N86="zákl. přenesená",J86,0)</f>
        <v>0</v>
      </c>
      <c r="BH86" s="151">
        <f>IF(N86="sníž. přenesená",J86,0)</f>
        <v>0</v>
      </c>
      <c r="BI86" s="151">
        <f>IF(N86="nulová",J86,0)</f>
        <v>0</v>
      </c>
      <c r="BJ86" s="15" t="s">
        <v>77</v>
      </c>
      <c r="BK86" s="151">
        <f>ROUND(I86*H86,2)</f>
        <v>0</v>
      </c>
      <c r="BL86" s="15" t="s">
        <v>318</v>
      </c>
      <c r="BM86" s="15" t="s">
        <v>319</v>
      </c>
    </row>
    <row r="87" spans="2:65" s="11" customFormat="1" ht="11.25">
      <c r="B87" s="152"/>
      <c r="D87" s="153" t="s">
        <v>129</v>
      </c>
      <c r="E87" s="154" t="s">
        <v>1</v>
      </c>
      <c r="F87" s="155" t="s">
        <v>320</v>
      </c>
      <c r="H87" s="156">
        <v>8</v>
      </c>
      <c r="I87" s="157"/>
      <c r="L87" s="152"/>
      <c r="M87" s="158"/>
      <c r="N87" s="159"/>
      <c r="O87" s="159"/>
      <c r="P87" s="159"/>
      <c r="Q87" s="159"/>
      <c r="R87" s="159"/>
      <c r="S87" s="159"/>
      <c r="T87" s="160"/>
      <c r="AT87" s="154" t="s">
        <v>129</v>
      </c>
      <c r="AU87" s="154" t="s">
        <v>79</v>
      </c>
      <c r="AV87" s="11" t="s">
        <v>79</v>
      </c>
      <c r="AW87" s="11" t="s">
        <v>31</v>
      </c>
      <c r="AX87" s="11" t="s">
        <v>77</v>
      </c>
      <c r="AY87" s="154" t="s">
        <v>121</v>
      </c>
    </row>
    <row r="88" spans="2:65" s="1" customFormat="1" ht="16.5" customHeight="1">
      <c r="B88" s="139"/>
      <c r="C88" s="140" t="s">
        <v>79</v>
      </c>
      <c r="D88" s="140" t="s">
        <v>123</v>
      </c>
      <c r="E88" s="141" t="s">
        <v>321</v>
      </c>
      <c r="F88" s="142" t="s">
        <v>322</v>
      </c>
      <c r="G88" s="143" t="s">
        <v>317</v>
      </c>
      <c r="H88" s="144">
        <v>8</v>
      </c>
      <c r="I88" s="145"/>
      <c r="J88" s="146">
        <f>ROUND(I88*H88,2)</f>
        <v>0</v>
      </c>
      <c r="K88" s="142" t="s">
        <v>126</v>
      </c>
      <c r="L88" s="29"/>
      <c r="M88" s="147" t="s">
        <v>1</v>
      </c>
      <c r="N88" s="148" t="s">
        <v>40</v>
      </c>
      <c r="O88" s="48"/>
      <c r="P88" s="149">
        <f>O88*H88</f>
        <v>0</v>
      </c>
      <c r="Q88" s="149">
        <v>0</v>
      </c>
      <c r="R88" s="149">
        <f>Q88*H88</f>
        <v>0</v>
      </c>
      <c r="S88" s="149">
        <v>0</v>
      </c>
      <c r="T88" s="150">
        <f>S88*H88</f>
        <v>0</v>
      </c>
      <c r="AR88" s="15" t="s">
        <v>318</v>
      </c>
      <c r="AT88" s="15" t="s">
        <v>123</v>
      </c>
      <c r="AU88" s="15" t="s">
        <v>79</v>
      </c>
      <c r="AY88" s="15" t="s">
        <v>121</v>
      </c>
      <c r="BE88" s="151">
        <f>IF(N88="základní",J88,0)</f>
        <v>0</v>
      </c>
      <c r="BF88" s="151">
        <f>IF(N88="snížená",J88,0)</f>
        <v>0</v>
      </c>
      <c r="BG88" s="151">
        <f>IF(N88="zákl. přenesená",J88,0)</f>
        <v>0</v>
      </c>
      <c r="BH88" s="151">
        <f>IF(N88="sníž. přenesená",J88,0)</f>
        <v>0</v>
      </c>
      <c r="BI88" s="151">
        <f>IF(N88="nulová",J88,0)</f>
        <v>0</v>
      </c>
      <c r="BJ88" s="15" t="s">
        <v>77</v>
      </c>
      <c r="BK88" s="151">
        <f>ROUND(I88*H88,2)</f>
        <v>0</v>
      </c>
      <c r="BL88" s="15" t="s">
        <v>318</v>
      </c>
      <c r="BM88" s="15" t="s">
        <v>323</v>
      </c>
    </row>
    <row r="89" spans="2:65" s="11" customFormat="1" ht="11.25">
      <c r="B89" s="152"/>
      <c r="D89" s="153" t="s">
        <v>129</v>
      </c>
      <c r="E89" s="154" t="s">
        <v>1</v>
      </c>
      <c r="F89" s="155" t="s">
        <v>320</v>
      </c>
      <c r="H89" s="156">
        <v>8</v>
      </c>
      <c r="I89" s="157"/>
      <c r="L89" s="152"/>
      <c r="M89" s="158"/>
      <c r="N89" s="159"/>
      <c r="O89" s="159"/>
      <c r="P89" s="159"/>
      <c r="Q89" s="159"/>
      <c r="R89" s="159"/>
      <c r="S89" s="159"/>
      <c r="T89" s="160"/>
      <c r="AT89" s="154" t="s">
        <v>129</v>
      </c>
      <c r="AU89" s="154" t="s">
        <v>79</v>
      </c>
      <c r="AV89" s="11" t="s">
        <v>79</v>
      </c>
      <c r="AW89" s="11" t="s">
        <v>31</v>
      </c>
      <c r="AX89" s="11" t="s">
        <v>77</v>
      </c>
      <c r="AY89" s="154" t="s">
        <v>121</v>
      </c>
    </row>
    <row r="90" spans="2:65" s="1" customFormat="1" ht="16.5" customHeight="1">
      <c r="B90" s="139"/>
      <c r="C90" s="140" t="s">
        <v>87</v>
      </c>
      <c r="D90" s="140" t="s">
        <v>123</v>
      </c>
      <c r="E90" s="141" t="s">
        <v>324</v>
      </c>
      <c r="F90" s="142" t="s">
        <v>325</v>
      </c>
      <c r="G90" s="143" t="s">
        <v>317</v>
      </c>
      <c r="H90" s="144">
        <v>10</v>
      </c>
      <c r="I90" s="145"/>
      <c r="J90" s="146">
        <f>ROUND(I90*H90,2)</f>
        <v>0</v>
      </c>
      <c r="K90" s="142" t="s">
        <v>126</v>
      </c>
      <c r="L90" s="29"/>
      <c r="M90" s="147" t="s">
        <v>1</v>
      </c>
      <c r="N90" s="148" t="s">
        <v>40</v>
      </c>
      <c r="O90" s="48"/>
      <c r="P90" s="149">
        <f>O90*H90</f>
        <v>0</v>
      </c>
      <c r="Q90" s="149">
        <v>0</v>
      </c>
      <c r="R90" s="149">
        <f>Q90*H90</f>
        <v>0</v>
      </c>
      <c r="S90" s="149">
        <v>0</v>
      </c>
      <c r="T90" s="150">
        <f>S90*H90</f>
        <v>0</v>
      </c>
      <c r="AR90" s="15" t="s">
        <v>318</v>
      </c>
      <c r="AT90" s="15" t="s">
        <v>123</v>
      </c>
      <c r="AU90" s="15" t="s">
        <v>79</v>
      </c>
      <c r="AY90" s="15" t="s">
        <v>121</v>
      </c>
      <c r="BE90" s="151">
        <f>IF(N90="základní",J90,0)</f>
        <v>0</v>
      </c>
      <c r="BF90" s="151">
        <f>IF(N90="snížená",J90,0)</f>
        <v>0</v>
      </c>
      <c r="BG90" s="151">
        <f>IF(N90="zákl. přenesená",J90,0)</f>
        <v>0</v>
      </c>
      <c r="BH90" s="151">
        <f>IF(N90="sníž. přenesená",J90,0)</f>
        <v>0</v>
      </c>
      <c r="BI90" s="151">
        <f>IF(N90="nulová",J90,0)</f>
        <v>0</v>
      </c>
      <c r="BJ90" s="15" t="s">
        <v>77</v>
      </c>
      <c r="BK90" s="151">
        <f>ROUND(I90*H90,2)</f>
        <v>0</v>
      </c>
      <c r="BL90" s="15" t="s">
        <v>318</v>
      </c>
      <c r="BM90" s="15" t="s">
        <v>326</v>
      </c>
    </row>
    <row r="91" spans="2:65" s="11" customFormat="1" ht="11.25">
      <c r="B91" s="152"/>
      <c r="D91" s="153" t="s">
        <v>129</v>
      </c>
      <c r="E91" s="154" t="s">
        <v>1</v>
      </c>
      <c r="F91" s="155" t="s">
        <v>327</v>
      </c>
      <c r="H91" s="156">
        <v>10</v>
      </c>
      <c r="I91" s="157"/>
      <c r="L91" s="152"/>
      <c r="M91" s="158"/>
      <c r="N91" s="159"/>
      <c r="O91" s="159"/>
      <c r="P91" s="159"/>
      <c r="Q91" s="159"/>
      <c r="R91" s="159"/>
      <c r="S91" s="159"/>
      <c r="T91" s="160"/>
      <c r="AT91" s="154" t="s">
        <v>129</v>
      </c>
      <c r="AU91" s="154" t="s">
        <v>79</v>
      </c>
      <c r="AV91" s="11" t="s">
        <v>79</v>
      </c>
      <c r="AW91" s="11" t="s">
        <v>31</v>
      </c>
      <c r="AX91" s="11" t="s">
        <v>77</v>
      </c>
      <c r="AY91" s="154" t="s">
        <v>121</v>
      </c>
    </row>
    <row r="92" spans="2:65" s="10" customFormat="1" ht="22.9" customHeight="1">
      <c r="B92" s="126"/>
      <c r="D92" s="127" t="s">
        <v>68</v>
      </c>
      <c r="E92" s="137" t="s">
        <v>328</v>
      </c>
      <c r="F92" s="137" t="s">
        <v>329</v>
      </c>
      <c r="I92" s="129"/>
      <c r="J92" s="138">
        <f>BK92</f>
        <v>0</v>
      </c>
      <c r="L92" s="126"/>
      <c r="M92" s="131"/>
      <c r="N92" s="132"/>
      <c r="O92" s="132"/>
      <c r="P92" s="133">
        <f>P93</f>
        <v>0</v>
      </c>
      <c r="Q92" s="132"/>
      <c r="R92" s="133">
        <f>R93</f>
        <v>0</v>
      </c>
      <c r="S92" s="132"/>
      <c r="T92" s="134">
        <f>T93</f>
        <v>0</v>
      </c>
      <c r="AR92" s="127" t="s">
        <v>141</v>
      </c>
      <c r="AT92" s="135" t="s">
        <v>68</v>
      </c>
      <c r="AU92" s="135" t="s">
        <v>77</v>
      </c>
      <c r="AY92" s="127" t="s">
        <v>121</v>
      </c>
      <c r="BK92" s="136">
        <f>BK93</f>
        <v>0</v>
      </c>
    </row>
    <row r="93" spans="2:65" s="1" customFormat="1" ht="16.5" customHeight="1">
      <c r="B93" s="139"/>
      <c r="C93" s="140" t="s">
        <v>127</v>
      </c>
      <c r="D93" s="140" t="s">
        <v>123</v>
      </c>
      <c r="E93" s="141" t="s">
        <v>330</v>
      </c>
      <c r="F93" s="142" t="s">
        <v>331</v>
      </c>
      <c r="G93" s="143" t="s">
        <v>332</v>
      </c>
      <c r="H93" s="144">
        <v>1</v>
      </c>
      <c r="I93" s="145"/>
      <c r="J93" s="146">
        <f>ROUND(I93*H93,2)</f>
        <v>0</v>
      </c>
      <c r="K93" s="142" t="s">
        <v>126</v>
      </c>
      <c r="L93" s="29"/>
      <c r="M93" s="147" t="s">
        <v>1</v>
      </c>
      <c r="N93" s="148" t="s">
        <v>40</v>
      </c>
      <c r="O93" s="48"/>
      <c r="P93" s="149">
        <f>O93*H93</f>
        <v>0</v>
      </c>
      <c r="Q93" s="149">
        <v>0</v>
      </c>
      <c r="R93" s="149">
        <f>Q93*H93</f>
        <v>0</v>
      </c>
      <c r="S93" s="149">
        <v>0</v>
      </c>
      <c r="T93" s="150">
        <f>S93*H93</f>
        <v>0</v>
      </c>
      <c r="AR93" s="15" t="s">
        <v>318</v>
      </c>
      <c r="AT93" s="15" t="s">
        <v>123</v>
      </c>
      <c r="AU93" s="15" t="s">
        <v>79</v>
      </c>
      <c r="AY93" s="15" t="s">
        <v>121</v>
      </c>
      <c r="BE93" s="151">
        <f>IF(N93="základní",J93,0)</f>
        <v>0</v>
      </c>
      <c r="BF93" s="151">
        <f>IF(N93="snížená",J93,0)</f>
        <v>0</v>
      </c>
      <c r="BG93" s="151">
        <f>IF(N93="zákl. přenesená",J93,0)</f>
        <v>0</v>
      </c>
      <c r="BH93" s="151">
        <f>IF(N93="sníž. přenesená",J93,0)</f>
        <v>0</v>
      </c>
      <c r="BI93" s="151">
        <f>IF(N93="nulová",J93,0)</f>
        <v>0</v>
      </c>
      <c r="BJ93" s="15" t="s">
        <v>77</v>
      </c>
      <c r="BK93" s="151">
        <f>ROUND(I93*H93,2)</f>
        <v>0</v>
      </c>
      <c r="BL93" s="15" t="s">
        <v>318</v>
      </c>
      <c r="BM93" s="15" t="s">
        <v>333</v>
      </c>
    </row>
    <row r="94" spans="2:65" s="10" customFormat="1" ht="22.9" customHeight="1">
      <c r="B94" s="126"/>
      <c r="D94" s="127" t="s">
        <v>68</v>
      </c>
      <c r="E94" s="137" t="s">
        <v>334</v>
      </c>
      <c r="F94" s="137" t="s">
        <v>335</v>
      </c>
      <c r="I94" s="129"/>
      <c r="J94" s="138">
        <f>BK94</f>
        <v>0</v>
      </c>
      <c r="L94" s="126"/>
      <c r="M94" s="131"/>
      <c r="N94" s="132"/>
      <c r="O94" s="132"/>
      <c r="P94" s="133">
        <f>SUM(P95:P97)</f>
        <v>0</v>
      </c>
      <c r="Q94" s="132"/>
      <c r="R94" s="133">
        <f>SUM(R95:R97)</f>
        <v>0</v>
      </c>
      <c r="S94" s="132"/>
      <c r="T94" s="134">
        <f>SUM(T95:T97)</f>
        <v>0</v>
      </c>
      <c r="AR94" s="127" t="s">
        <v>141</v>
      </c>
      <c r="AT94" s="135" t="s">
        <v>68</v>
      </c>
      <c r="AU94" s="135" t="s">
        <v>77</v>
      </c>
      <c r="AY94" s="127" t="s">
        <v>121</v>
      </c>
      <c r="BK94" s="136">
        <f>SUM(BK95:BK97)</f>
        <v>0</v>
      </c>
    </row>
    <row r="95" spans="2:65" s="1" customFormat="1" ht="16.5" customHeight="1">
      <c r="B95" s="139"/>
      <c r="C95" s="140" t="s">
        <v>141</v>
      </c>
      <c r="D95" s="140" t="s">
        <v>123</v>
      </c>
      <c r="E95" s="141" t="s">
        <v>336</v>
      </c>
      <c r="F95" s="142" t="s">
        <v>337</v>
      </c>
      <c r="G95" s="143" t="s">
        <v>332</v>
      </c>
      <c r="H95" s="144">
        <v>10</v>
      </c>
      <c r="I95" s="145"/>
      <c r="J95" s="146">
        <f>ROUND(I95*H95,2)</f>
        <v>0</v>
      </c>
      <c r="K95" s="142" t="s">
        <v>126</v>
      </c>
      <c r="L95" s="29"/>
      <c r="M95" s="147" t="s">
        <v>1</v>
      </c>
      <c r="N95" s="148" t="s">
        <v>40</v>
      </c>
      <c r="O95" s="48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AR95" s="15" t="s">
        <v>318</v>
      </c>
      <c r="AT95" s="15" t="s">
        <v>123</v>
      </c>
      <c r="AU95" s="15" t="s">
        <v>79</v>
      </c>
      <c r="AY95" s="15" t="s">
        <v>121</v>
      </c>
      <c r="BE95" s="151">
        <f>IF(N95="základní",J95,0)</f>
        <v>0</v>
      </c>
      <c r="BF95" s="151">
        <f>IF(N95="snížená",J95,0)</f>
        <v>0</v>
      </c>
      <c r="BG95" s="151">
        <f>IF(N95="zákl. přenesená",J95,0)</f>
        <v>0</v>
      </c>
      <c r="BH95" s="151">
        <f>IF(N95="sníž. přenesená",J95,0)</f>
        <v>0</v>
      </c>
      <c r="BI95" s="151">
        <f>IF(N95="nulová",J95,0)</f>
        <v>0</v>
      </c>
      <c r="BJ95" s="15" t="s">
        <v>77</v>
      </c>
      <c r="BK95" s="151">
        <f>ROUND(I95*H95,2)</f>
        <v>0</v>
      </c>
      <c r="BL95" s="15" t="s">
        <v>318</v>
      </c>
      <c r="BM95" s="15" t="s">
        <v>338</v>
      </c>
    </row>
    <row r="96" spans="2:65" s="12" customFormat="1" ht="11.25">
      <c r="B96" s="163"/>
      <c r="D96" s="153" t="s">
        <v>129</v>
      </c>
      <c r="E96" s="164" t="s">
        <v>1</v>
      </c>
      <c r="F96" s="165" t="s">
        <v>339</v>
      </c>
      <c r="H96" s="164" t="s">
        <v>1</v>
      </c>
      <c r="I96" s="166"/>
      <c r="L96" s="163"/>
      <c r="M96" s="167"/>
      <c r="N96" s="168"/>
      <c r="O96" s="168"/>
      <c r="P96" s="168"/>
      <c r="Q96" s="168"/>
      <c r="R96" s="168"/>
      <c r="S96" s="168"/>
      <c r="T96" s="169"/>
      <c r="AT96" s="164" t="s">
        <v>129</v>
      </c>
      <c r="AU96" s="164" t="s">
        <v>79</v>
      </c>
      <c r="AV96" s="12" t="s">
        <v>77</v>
      </c>
      <c r="AW96" s="12" t="s">
        <v>31</v>
      </c>
      <c r="AX96" s="12" t="s">
        <v>69</v>
      </c>
      <c r="AY96" s="164" t="s">
        <v>121</v>
      </c>
    </row>
    <row r="97" spans="2:51" s="11" customFormat="1" ht="11.25">
      <c r="B97" s="152"/>
      <c r="D97" s="153" t="s">
        <v>129</v>
      </c>
      <c r="E97" s="154" t="s">
        <v>1</v>
      </c>
      <c r="F97" s="155" t="s">
        <v>340</v>
      </c>
      <c r="H97" s="156">
        <v>10</v>
      </c>
      <c r="I97" s="157"/>
      <c r="L97" s="152"/>
      <c r="M97" s="193"/>
      <c r="N97" s="194"/>
      <c r="O97" s="194"/>
      <c r="P97" s="194"/>
      <c r="Q97" s="194"/>
      <c r="R97" s="194"/>
      <c r="S97" s="194"/>
      <c r="T97" s="195"/>
      <c r="AT97" s="154" t="s">
        <v>129</v>
      </c>
      <c r="AU97" s="154" t="s">
        <v>79</v>
      </c>
      <c r="AV97" s="11" t="s">
        <v>79</v>
      </c>
      <c r="AW97" s="11" t="s">
        <v>31</v>
      </c>
      <c r="AX97" s="11" t="s">
        <v>77</v>
      </c>
      <c r="AY97" s="154" t="s">
        <v>121</v>
      </c>
    </row>
    <row r="98" spans="2:51" s="1" customFormat="1" ht="6.95" customHeight="1">
      <c r="B98" s="38"/>
      <c r="C98" s="39"/>
      <c r="D98" s="39"/>
      <c r="E98" s="39"/>
      <c r="F98" s="39"/>
      <c r="G98" s="39"/>
      <c r="H98" s="39"/>
      <c r="I98" s="100"/>
      <c r="J98" s="39"/>
      <c r="K98" s="39"/>
      <c r="L98" s="29"/>
    </row>
  </sheetData>
  <autoFilter ref="C82:K9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ZRN - KOMUNIKACE</vt:lpstr>
      <vt:lpstr>VON - VEDLEJŠÍ A OSTATNÍ ...</vt:lpstr>
      <vt:lpstr>'Rekapitulace stavby'!Názvy_tisku</vt:lpstr>
      <vt:lpstr>'VON - VEDLEJŠÍ A OSTATNÍ ...'!Názvy_tisku</vt:lpstr>
      <vt:lpstr>'ZRN - KOMUNIKACE'!Názvy_tisku</vt:lpstr>
      <vt:lpstr>'Rekapitulace stavby'!Oblast_tisku</vt:lpstr>
      <vt:lpstr>'VON - VEDLEJŠÍ A OSTATNÍ ...'!Oblast_tisku</vt:lpstr>
      <vt:lpstr>'ZRN - KOMUNIKACE'!Oblast_tisku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DESKTOP-GGURO42\Plhak</dc:creator>
  <cp:lastModifiedBy>Kukiová Marcela</cp:lastModifiedBy>
  <dcterms:created xsi:type="dcterms:W3CDTF">2019-06-13T18:37:10Z</dcterms:created>
  <dcterms:modified xsi:type="dcterms:W3CDTF">2019-07-02T08:42:26Z</dcterms:modified>
</cp:coreProperties>
</file>